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45" tabRatio="635" activeTab="6"/>
  </bookViews>
  <sheets>
    <sheet name="Engagés" sheetId="1" r:id="rId1"/>
    <sheet name="Min" sheetId="2" r:id="rId2"/>
    <sheet name="Cad" sheetId="3" r:id="rId3"/>
    <sheet name="Nat" sheetId="4" r:id="rId4"/>
    <sheet name="Senior" sheetId="5" r:id="rId5"/>
    <sheet name="Master" sheetId="6" r:id="rId6"/>
    <sheet name="DD2" sheetId="7" r:id="rId7"/>
    <sheet name="KZ2" sheetId="8" r:id="rId8"/>
    <sheet name="KZ2 Master" sheetId="9" r:id="rId9"/>
    <sheet name="BFC course" sheetId="10" r:id="rId10"/>
    <sheet name="Répartition" sheetId="11" r:id="rId11"/>
    <sheet name="Pilotes" sheetId="12" r:id="rId12"/>
    <sheet name="MK" sheetId="13" r:id="rId13"/>
    <sheet name="Max" sheetId="14" r:id="rId14"/>
    <sheet name="Vide" sheetId="15" r:id="rId15"/>
    <sheet name="Liste ASK" sheetId="16" r:id="rId16"/>
  </sheets>
  <definedNames>
    <definedName name="classé" localSheetId="0">'Engagés'!#REF!</definedName>
    <definedName name="classé">'BFC course'!$D$18</definedName>
    <definedName name="début" localSheetId="9">'BFC course'!#REF!</definedName>
    <definedName name="début" localSheetId="2">'Cad'!$B$6</definedName>
    <definedName name="début" localSheetId="6">'DD2'!$B$6</definedName>
    <definedName name="début" localSheetId="0">'Engagés'!#REF!</definedName>
    <definedName name="début" localSheetId="7">'KZ2'!$B$6</definedName>
    <definedName name="début" localSheetId="8">'KZ2 Master'!$B$6</definedName>
    <definedName name="début" localSheetId="5">'Master'!$B$6</definedName>
    <definedName name="début" localSheetId="13">'Max'!$B$6</definedName>
    <definedName name="début" localSheetId="1">'Min'!$B$6</definedName>
    <definedName name="début" localSheetId="12">'MK'!$B$6</definedName>
    <definedName name="début" localSheetId="3">'Nat'!$B$6</definedName>
    <definedName name="début" localSheetId="10">'Répartition'!#REF!</definedName>
    <definedName name="début" localSheetId="4">'Senior'!$B$6</definedName>
    <definedName name="début" localSheetId="14">'Vide'!$B$6</definedName>
    <definedName name="début">#REF!</definedName>
    <definedName name="fin" localSheetId="9">'BFC course'!#REF!</definedName>
    <definedName name="fin" localSheetId="2">'Cad'!$AL$29</definedName>
    <definedName name="fin" localSheetId="6">'DD2'!$AL$27</definedName>
    <definedName name="fin" localSheetId="0">'Engagés'!#REF!</definedName>
    <definedName name="fin" localSheetId="7">'KZ2'!$AL$37</definedName>
    <definedName name="fin" localSheetId="8">'KZ2 Master'!$AL$31</definedName>
    <definedName name="fin" localSheetId="5">'Master'!$AL$32</definedName>
    <definedName name="fin" localSheetId="13">'Max'!$AL$27</definedName>
    <definedName name="fin" localSheetId="1">'Min'!$AL$25</definedName>
    <definedName name="fin" localSheetId="12">'MK'!$AL$27</definedName>
    <definedName name="fin" localSheetId="3">'Nat'!$AL$40</definedName>
    <definedName name="fin" localSheetId="10">'Répartition'!#REF!</definedName>
    <definedName name="fin" localSheetId="4">'Senior'!$AL$32</definedName>
    <definedName name="fin" localSheetId="14">'Vide'!$AL$26</definedName>
    <definedName name="fin">#REF!</definedName>
    <definedName name="_xlnm.Print_Titles" localSheetId="2">'Cad'!$1:$5</definedName>
    <definedName name="_xlnm.Print_Titles" localSheetId="6">'DD2'!$1:$5</definedName>
    <definedName name="_xlnm.Print_Titles" localSheetId="7">'KZ2'!$1:$5</definedName>
    <definedName name="_xlnm.Print_Titles" localSheetId="8">'KZ2 Master'!$1:$5</definedName>
    <definedName name="_xlnm.Print_Titles" localSheetId="5">'Master'!$1:$5</definedName>
    <definedName name="_xlnm.Print_Titles" localSheetId="13">'Max'!$1:$5</definedName>
    <definedName name="_xlnm.Print_Titles" localSheetId="1">'Min'!$1:$5</definedName>
    <definedName name="_xlnm.Print_Titles" localSheetId="12">'MK'!$1:$5</definedName>
    <definedName name="_xlnm.Print_Titles" localSheetId="3">'Nat'!$1:$5</definedName>
    <definedName name="_xlnm.Print_Titles" localSheetId="4">'Senior'!$1:$5</definedName>
    <definedName name="_xlnm.Print_Titles" localSheetId="14">'Vide'!$1:$5</definedName>
    <definedName name="Liste">'Liste ASK'!$A$1:$A$14</definedName>
    <definedName name="Nbcourse" localSheetId="0">'Engagés'!#REF!</definedName>
    <definedName name="Nbcourse" localSheetId="10">'Répartition'!#REF!</definedName>
    <definedName name="Nbcourse">'BFC course'!$D$19</definedName>
    <definedName name="_xlnm.Print_Area" localSheetId="9">'BFC course'!$A$1:$AB$25</definedName>
    <definedName name="_xlnm.Print_Area" localSheetId="2">'Cad'!$A$1:$AK$29</definedName>
    <definedName name="_xlnm.Print_Area" localSheetId="6">'DD2'!$A$1:$AK$27</definedName>
    <definedName name="_xlnm.Print_Area" localSheetId="0">'Engagés'!$A$1:$Q$25</definedName>
    <definedName name="_xlnm.Print_Area" localSheetId="7">'KZ2'!$A$1:$AK$37</definedName>
    <definedName name="_xlnm.Print_Area" localSheetId="8">'KZ2 Master'!$A$1:$AK$31</definedName>
    <definedName name="_xlnm.Print_Area" localSheetId="5">'Master'!$A$1:$AK$32</definedName>
    <definedName name="_xlnm.Print_Area" localSheetId="13">'Max'!$A$1:$AK$27</definedName>
    <definedName name="_xlnm.Print_Area" localSheetId="1">'Min'!$A$1:$AK$25</definedName>
    <definedName name="_xlnm.Print_Area" localSheetId="12">'MK'!$A$1:$AK$27</definedName>
    <definedName name="_xlnm.Print_Area" localSheetId="3">'Nat'!$A$1:$AK$40</definedName>
    <definedName name="_xlnm.Print_Area" localSheetId="11">'Pilotes'!$A$1:$H$43</definedName>
    <definedName name="_xlnm.Print_Area" localSheetId="10">'Répartition'!$A$1:$Q$18</definedName>
    <definedName name="_xlnm.Print_Area" localSheetId="4">'Senior'!$A$1:$AK$32</definedName>
    <definedName name="_xlnm.Print_Area" localSheetId="14">'Vide'!$A$1:$AK$26</definedName>
  </definedNames>
  <calcPr fullCalcOnLoad="1"/>
</workbook>
</file>

<file path=xl/sharedStrings.xml><?xml version="1.0" encoding="utf-8"?>
<sst xmlns="http://schemas.openxmlformats.org/spreadsheetml/2006/main" count="1248" uniqueCount="390">
  <si>
    <t>Nom</t>
  </si>
  <si>
    <t>Prénom</t>
  </si>
  <si>
    <t>ASK</t>
  </si>
  <si>
    <t>Classé</t>
  </si>
  <si>
    <t>Total</t>
  </si>
  <si>
    <t>Châlon</t>
  </si>
  <si>
    <t>Moirans</t>
  </si>
  <si>
    <t>Besançon</t>
  </si>
  <si>
    <t>Pontarlier</t>
  </si>
  <si>
    <t>Pays de Gex</t>
  </si>
  <si>
    <t>Nombre de Participants</t>
  </si>
  <si>
    <t>La Vallée</t>
  </si>
  <si>
    <t>Le Creusot</t>
  </si>
  <si>
    <t>Val de Saône</t>
  </si>
  <si>
    <t>Minime</t>
  </si>
  <si>
    <t>Cadet</t>
  </si>
  <si>
    <t>Résultats supplémentaires</t>
  </si>
  <si>
    <t>Résultat max</t>
  </si>
  <si>
    <t>BFC</t>
  </si>
  <si>
    <t>Nb Classés</t>
  </si>
  <si>
    <t>Nb participants</t>
  </si>
  <si>
    <t>Catégories</t>
  </si>
  <si>
    <t xml:space="preserve">  Courses</t>
  </si>
  <si>
    <t>Nb total de participants</t>
  </si>
  <si>
    <t>Moyenne</t>
  </si>
  <si>
    <t>Nombre de Courses
par Pilote</t>
  </si>
  <si>
    <t xml:space="preserve">Nombre de Pilotes
 par Courses </t>
  </si>
  <si>
    <t>PF</t>
  </si>
  <si>
    <t>F</t>
  </si>
  <si>
    <t>Nb de manches comptabilisées :</t>
  </si>
  <si>
    <t>Pour être classé, il faut avoir participé à au moins</t>
  </si>
  <si>
    <t>courses</t>
  </si>
  <si>
    <t>Soucy</t>
  </si>
  <si>
    <t>Nb manches</t>
  </si>
  <si>
    <t>Nb de manches comptabilisées</t>
  </si>
  <si>
    <t>Nb de manches pour être classé</t>
  </si>
  <si>
    <t>L'Enclos</t>
  </si>
  <si>
    <t>ASCAP</t>
  </si>
  <si>
    <t>Magny-Cours</t>
  </si>
  <si>
    <t>Charles</t>
  </si>
  <si>
    <t>Luronne</t>
  </si>
  <si>
    <t>Nb Hors course</t>
  </si>
  <si>
    <t>ASK 21</t>
  </si>
  <si>
    <t>Mini Kart</t>
  </si>
  <si>
    <t>Antoine</t>
  </si>
  <si>
    <t>Rotax Max</t>
  </si>
  <si>
    <t>Rotax Max  Sénior</t>
  </si>
  <si>
    <t>Bonus Meilleur tour en course</t>
  </si>
  <si>
    <t>Points Bonus</t>
  </si>
  <si>
    <t>N125</t>
  </si>
  <si>
    <t>Mini-Kart</t>
  </si>
  <si>
    <t>Emmanuel</t>
  </si>
  <si>
    <t>Sens</t>
  </si>
  <si>
    <t>Chalon</t>
  </si>
  <si>
    <t>Perrecy</t>
  </si>
  <si>
    <t>Maxime</t>
  </si>
  <si>
    <t>Autoreille</t>
  </si>
  <si>
    <t>Septfontaine</t>
  </si>
  <si>
    <t>Rotax Max Master</t>
  </si>
  <si>
    <t>Luca</t>
  </si>
  <si>
    <t>Valentin</t>
  </si>
  <si>
    <t>Guy</t>
  </si>
  <si>
    <t>Geoffrey</t>
  </si>
  <si>
    <t>BUSSERET</t>
  </si>
  <si>
    <t>L'ORPHELIN</t>
  </si>
  <si>
    <t>BONDIER</t>
  </si>
  <si>
    <t>Nelson</t>
  </si>
  <si>
    <t>KZ125 Gentleman</t>
  </si>
  <si>
    <t>X30</t>
  </si>
  <si>
    <t>David</t>
  </si>
  <si>
    <t>Paul</t>
  </si>
  <si>
    <t>VAISON</t>
  </si>
  <si>
    <t>Thierry</t>
  </si>
  <si>
    <t>X30 Gentleman</t>
  </si>
  <si>
    <t>Divers</t>
  </si>
  <si>
    <t>Nombre de Pilotes Engagés</t>
  </si>
  <si>
    <t>Vesoul</t>
  </si>
  <si>
    <t>CHEVALIER</t>
  </si>
  <si>
    <t>BARREY</t>
  </si>
  <si>
    <t>Enzo</t>
  </si>
  <si>
    <t>Nationale 160</t>
  </si>
  <si>
    <t>Nationale 150</t>
  </si>
  <si>
    <t>KZ 2</t>
  </si>
  <si>
    <t>Nationale</t>
  </si>
  <si>
    <t>Vide</t>
  </si>
  <si>
    <t>X30 Senior</t>
  </si>
  <si>
    <t>X30 Master</t>
  </si>
  <si>
    <t>GAL</t>
  </si>
  <si>
    <t>BOITEL</t>
  </si>
  <si>
    <t>MUNNIER</t>
  </si>
  <si>
    <t>Noe</t>
  </si>
  <si>
    <t>MAINIER</t>
  </si>
  <si>
    <t>Evan</t>
  </si>
  <si>
    <t>OFFROY</t>
  </si>
  <si>
    <t>GIRARD</t>
  </si>
  <si>
    <t>Maxence</t>
  </si>
  <si>
    <t>COUTURIER</t>
  </si>
  <si>
    <t>GELEY</t>
  </si>
  <si>
    <t>HOUGUET</t>
  </si>
  <si>
    <t>Marat</t>
  </si>
  <si>
    <t>Ayrton</t>
  </si>
  <si>
    <t>BEJEANNIN</t>
  </si>
  <si>
    <t>Kevin</t>
  </si>
  <si>
    <t>BOISSON</t>
  </si>
  <si>
    <t>Madeline</t>
  </si>
  <si>
    <t>CAGNON</t>
  </si>
  <si>
    <t>Timothé</t>
  </si>
  <si>
    <t>MAUGAIN</t>
  </si>
  <si>
    <t>Guillaume</t>
  </si>
  <si>
    <t>BRULEY</t>
  </si>
  <si>
    <t>BESCHET</t>
  </si>
  <si>
    <t>CACHOD</t>
  </si>
  <si>
    <t>DOS SANTOS</t>
  </si>
  <si>
    <t>Mathieu</t>
  </si>
  <si>
    <t>FOLCO</t>
  </si>
  <si>
    <t>Laurent</t>
  </si>
  <si>
    <t>REVIRIAULT</t>
  </si>
  <si>
    <t>Jean Claude</t>
  </si>
  <si>
    <t>Alban</t>
  </si>
  <si>
    <t>RAYMOND</t>
  </si>
  <si>
    <t>NOUGUEYREDE</t>
  </si>
  <si>
    <t>Julien</t>
  </si>
  <si>
    <t>JOLINET</t>
  </si>
  <si>
    <t>GERVASONI</t>
  </si>
  <si>
    <t>Ghislain</t>
  </si>
  <si>
    <t>Arthur</t>
  </si>
  <si>
    <t>PERDRY</t>
  </si>
  <si>
    <t>GONNACHON</t>
  </si>
  <si>
    <t>Vincent</t>
  </si>
  <si>
    <t>Cedric</t>
  </si>
  <si>
    <t>NOWAK</t>
  </si>
  <si>
    <t>Pascal</t>
  </si>
  <si>
    <t>KZ 2 Master</t>
  </si>
  <si>
    <t>JOLY</t>
  </si>
  <si>
    <t>Hugo</t>
  </si>
  <si>
    <t>ASK21</t>
  </si>
  <si>
    <t>BOURGOIN</t>
  </si>
  <si>
    <t>Simon</t>
  </si>
  <si>
    <t>Olivier</t>
  </si>
  <si>
    <t>Clovis</t>
  </si>
  <si>
    <t>AEGERTER</t>
  </si>
  <si>
    <t>STEHLIN</t>
  </si>
  <si>
    <t>Remi</t>
  </si>
  <si>
    <t>HABRANT</t>
  </si>
  <si>
    <t>Mathilde</t>
  </si>
  <si>
    <t>Lucien</t>
  </si>
  <si>
    <t>BARBIER</t>
  </si>
  <si>
    <t>Tom</t>
  </si>
  <si>
    <t>CANNARD</t>
  </si>
  <si>
    <t>Chloé</t>
  </si>
  <si>
    <t>ORLANDO</t>
  </si>
  <si>
    <t>GIRARDET</t>
  </si>
  <si>
    <t>Tristan</t>
  </si>
  <si>
    <t>Mickael</t>
  </si>
  <si>
    <t>AFFOLTER</t>
  </si>
  <si>
    <t>Robin</t>
  </si>
  <si>
    <t>Matteo</t>
  </si>
  <si>
    <t>POTARD</t>
  </si>
  <si>
    <t>FAUQUET</t>
  </si>
  <si>
    <t>Florian</t>
  </si>
  <si>
    <t>GILLOZ</t>
  </si>
  <si>
    <t>BAUDOT</t>
  </si>
  <si>
    <t>JACQUEMIN</t>
  </si>
  <si>
    <t>Thomas</t>
  </si>
  <si>
    <t>LIOCHON</t>
  </si>
  <si>
    <t>Anthony</t>
  </si>
  <si>
    <t>Gregory</t>
  </si>
  <si>
    <t>ROUSSET</t>
  </si>
  <si>
    <t>Regis</t>
  </si>
  <si>
    <t>GELORMINI</t>
  </si>
  <si>
    <t>DUCROT</t>
  </si>
  <si>
    <t>DORNIER</t>
  </si>
  <si>
    <t>FAISCA</t>
  </si>
  <si>
    <t>Miguel</t>
  </si>
  <si>
    <t>LEFEVRE</t>
  </si>
  <si>
    <t>Stephane</t>
  </si>
  <si>
    <t>DEJEAN</t>
  </si>
  <si>
    <t>Steeve</t>
  </si>
  <si>
    <t>KIENER</t>
  </si>
  <si>
    <t>Victor</t>
  </si>
  <si>
    <t>MAITRE</t>
  </si>
  <si>
    <t>Neill</t>
  </si>
  <si>
    <t>PIERRE</t>
  </si>
  <si>
    <t>Tony</t>
  </si>
  <si>
    <t>NADLER</t>
  </si>
  <si>
    <t>CHABIN</t>
  </si>
  <si>
    <t>VINCENT-DUMELIE</t>
  </si>
  <si>
    <t>Baptiste</t>
  </si>
  <si>
    <t>CLAUDE</t>
  </si>
  <si>
    <t>BAVEREY</t>
  </si>
  <si>
    <t>Sullivan</t>
  </si>
  <si>
    <t>CHELI</t>
  </si>
  <si>
    <t>Etienne</t>
  </si>
  <si>
    <t>BLASIC</t>
  </si>
  <si>
    <t>SAULNIER</t>
  </si>
  <si>
    <t>MONGEARD</t>
  </si>
  <si>
    <t>Lea</t>
  </si>
  <si>
    <t>ROCARD</t>
  </si>
  <si>
    <t>VINCENT</t>
  </si>
  <si>
    <t>BLAIN</t>
  </si>
  <si>
    <t>Marc Antonin</t>
  </si>
  <si>
    <t>COLLINOT</t>
  </si>
  <si>
    <t>Cyril</t>
  </si>
  <si>
    <t>Alexis</t>
  </si>
  <si>
    <t>BOURGEOIS</t>
  </si>
  <si>
    <t>Pierre</t>
  </si>
  <si>
    <t>GODARD</t>
  </si>
  <si>
    <t>Ludovic</t>
  </si>
  <si>
    <t>CARDYN</t>
  </si>
  <si>
    <t>LIGIER</t>
  </si>
  <si>
    <t>Jean Philippe</t>
  </si>
  <si>
    <t>Magny Cours</t>
  </si>
  <si>
    <t>MARCHANDISE</t>
  </si>
  <si>
    <t>FOURNIER</t>
  </si>
  <si>
    <t>GIRARDET M</t>
  </si>
  <si>
    <t>EISCHMANN</t>
  </si>
  <si>
    <t>Loic</t>
  </si>
  <si>
    <t>SOARES</t>
  </si>
  <si>
    <t>Lilian</t>
  </si>
  <si>
    <t>GUYONNET</t>
  </si>
  <si>
    <t>Vivien</t>
  </si>
  <si>
    <t>VINOT</t>
  </si>
  <si>
    <t>Malone</t>
  </si>
  <si>
    <t>MATHIAN</t>
  </si>
  <si>
    <t>Florentin</t>
  </si>
  <si>
    <t>Amaury</t>
  </si>
  <si>
    <t>Sylvain</t>
  </si>
  <si>
    <t>G</t>
  </si>
  <si>
    <t>BARBIER M</t>
  </si>
  <si>
    <t>BARBIER T</t>
  </si>
  <si>
    <t>PERRISSOL</t>
  </si>
  <si>
    <t>CHENILLOT</t>
  </si>
  <si>
    <t>BORGETTO</t>
  </si>
  <si>
    <t>Marc</t>
  </si>
  <si>
    <t>BOMONT</t>
  </si>
  <si>
    <t>Jonathan</t>
  </si>
  <si>
    <t>GRUTER</t>
  </si>
  <si>
    <t>REVELLAT</t>
  </si>
  <si>
    <t>Matthieu</t>
  </si>
  <si>
    <t>Master</t>
  </si>
  <si>
    <t>KZ2 Master</t>
  </si>
  <si>
    <t>Senior</t>
  </si>
  <si>
    <t>KZ2</t>
  </si>
  <si>
    <t>Championnat BFC -  Saison 2020</t>
  </si>
  <si>
    <t>Alois</t>
  </si>
  <si>
    <t>Mael</t>
  </si>
  <si>
    <t>Yann</t>
  </si>
  <si>
    <t>ESCHMANN</t>
  </si>
  <si>
    <t>Loïc</t>
  </si>
  <si>
    <t>ROSSIGNOL</t>
  </si>
  <si>
    <t>Lorik</t>
  </si>
  <si>
    <t>PIERARD</t>
  </si>
  <si>
    <t>Noé</t>
  </si>
  <si>
    <t>Rémi</t>
  </si>
  <si>
    <t>DE GRAMONT</t>
  </si>
  <si>
    <t>DESMARIS</t>
  </si>
  <si>
    <t>Daniel</t>
  </si>
  <si>
    <t>CHAUVIN</t>
  </si>
  <si>
    <t>Xavier</t>
  </si>
  <si>
    <t>VIEILLE</t>
  </si>
  <si>
    <t>PILLOT</t>
  </si>
  <si>
    <t>AEGERTER A</t>
  </si>
  <si>
    <t>AEGERTER V</t>
  </si>
  <si>
    <t>Championnat BFC -  Saison 2021</t>
  </si>
  <si>
    <t>Senior Cup</t>
  </si>
  <si>
    <t>KZ 2  Master - Gentleman</t>
  </si>
  <si>
    <t>Benoit</t>
  </si>
  <si>
    <t>CAZAUBON</t>
  </si>
  <si>
    <t>Aurélien</t>
  </si>
  <si>
    <t xml:space="preserve">SIMERAY </t>
  </si>
  <si>
    <t>Matheo</t>
  </si>
  <si>
    <t>MAIREY</t>
  </si>
  <si>
    <t>Mathis</t>
  </si>
  <si>
    <t>SANDONA</t>
  </si>
  <si>
    <t>CETRE</t>
  </si>
  <si>
    <t>Arnaud</t>
  </si>
  <si>
    <t>CATHELIN</t>
  </si>
  <si>
    <t xml:space="preserve">MAITRE </t>
  </si>
  <si>
    <t>Neil</t>
  </si>
  <si>
    <t>DOS PRAZERES GASPAR</t>
  </si>
  <si>
    <t>Aurélie</t>
  </si>
  <si>
    <t>PERRIN</t>
  </si>
  <si>
    <t>Christian</t>
  </si>
  <si>
    <t>ASA Montbeliard</t>
  </si>
  <si>
    <t>LESSAULT</t>
  </si>
  <si>
    <t>GUILLEMARD</t>
  </si>
  <si>
    <t>Alexandre</t>
  </si>
  <si>
    <t>Adrien</t>
  </si>
  <si>
    <t>WEISS</t>
  </si>
  <si>
    <t>Alex</t>
  </si>
  <si>
    <t>GIRARDET A</t>
  </si>
  <si>
    <t>LO PICCOLO</t>
  </si>
  <si>
    <t>Master - Gentl. Cup</t>
  </si>
  <si>
    <t>Septfontaine 1</t>
  </si>
  <si>
    <t>Soucy 1</t>
  </si>
  <si>
    <t>Soucy 2</t>
  </si>
  <si>
    <t>Septfontaine 2</t>
  </si>
  <si>
    <t>Chrono</t>
  </si>
  <si>
    <t>PF / F</t>
  </si>
  <si>
    <t>MORNAND</t>
  </si>
  <si>
    <t>Hyppolite</t>
  </si>
  <si>
    <t>Suisse</t>
  </si>
  <si>
    <t>EISEN F</t>
  </si>
  <si>
    <t>EISEN V</t>
  </si>
  <si>
    <t>Jean</t>
  </si>
  <si>
    <t>NOMBLOT</t>
  </si>
  <si>
    <t>Sens Trophy -  Saison 2021</t>
  </si>
  <si>
    <t>DD2</t>
  </si>
  <si>
    <t>TAVARES RINCE</t>
  </si>
  <si>
    <t>Tiago</t>
  </si>
  <si>
    <t>MANGEL</t>
  </si>
  <si>
    <t xml:space="preserve">MENENDEZ </t>
  </si>
  <si>
    <t>HEYERT</t>
  </si>
  <si>
    <t>Theo</t>
  </si>
  <si>
    <t>SCHAEFFER</t>
  </si>
  <si>
    <t>PIGUET</t>
  </si>
  <si>
    <t>THIBORD</t>
  </si>
  <si>
    <t>Stéphane</t>
  </si>
  <si>
    <t>Eric</t>
  </si>
  <si>
    <t>MATUSIAK</t>
  </si>
  <si>
    <t>LIOCHON A</t>
  </si>
  <si>
    <t>LIOCHON M</t>
  </si>
  <si>
    <t>Morgan</t>
  </si>
  <si>
    <t>J.Claude</t>
  </si>
  <si>
    <t>BUSSON</t>
  </si>
  <si>
    <t>LEGRAND</t>
  </si>
  <si>
    <t>DENOYELLES</t>
  </si>
  <si>
    <t>Christophe</t>
  </si>
  <si>
    <t>Mohamed</t>
  </si>
  <si>
    <t>ZOUGARD</t>
  </si>
  <si>
    <t>RENAULT</t>
  </si>
  <si>
    <t>BAILLY</t>
  </si>
  <si>
    <t>VALLEE</t>
  </si>
  <si>
    <t>MOREL</t>
  </si>
  <si>
    <t>Erwan</t>
  </si>
  <si>
    <t>WOLKEN</t>
  </si>
  <si>
    <t>MORONI</t>
  </si>
  <si>
    <t>Rodolphe</t>
  </si>
  <si>
    <t>ROUGIEUX</t>
  </si>
  <si>
    <t>Philippe</t>
  </si>
  <si>
    <t>KRYPCIAK</t>
  </si>
  <si>
    <t>AUMAITRE</t>
  </si>
  <si>
    <t>Rosny</t>
  </si>
  <si>
    <t>Doillon</t>
  </si>
  <si>
    <t>Lucas</t>
  </si>
  <si>
    <t>Zhu</t>
  </si>
  <si>
    <t>Zack</t>
  </si>
  <si>
    <t>Peugeot Mulhouse</t>
  </si>
  <si>
    <t>Eliiot</t>
  </si>
  <si>
    <t>Angerville</t>
  </si>
  <si>
    <t>Gabriel</t>
  </si>
  <si>
    <t>St Quentin</t>
  </si>
  <si>
    <t>Thiebault</t>
  </si>
  <si>
    <t>Noam</t>
  </si>
  <si>
    <t>Leny</t>
  </si>
  <si>
    <t>Ethan</t>
  </si>
  <si>
    <t xml:space="preserve"> Meusnier</t>
  </si>
  <si>
    <t>JEROME</t>
  </si>
  <si>
    <t>DORLAND</t>
  </si>
  <si>
    <t>PAUL</t>
  </si>
  <si>
    <t>GRANGER</t>
  </si>
  <si>
    <t>Jules</t>
  </si>
  <si>
    <t>Salbris</t>
  </si>
  <si>
    <t>ARGEO</t>
  </si>
  <si>
    <t>LASSOUED</t>
  </si>
  <si>
    <t xml:space="preserve"> Mehdi</t>
  </si>
  <si>
    <t>sens</t>
  </si>
  <si>
    <t>TOILLON</t>
  </si>
  <si>
    <t>Fahrane</t>
  </si>
  <si>
    <t>NORMAND</t>
  </si>
  <si>
    <t>Hippolyte</t>
  </si>
  <si>
    <t xml:space="preserve"> </t>
  </si>
  <si>
    <t>GOMIS</t>
  </si>
  <si>
    <t>THIEBAULT</t>
  </si>
  <si>
    <t>CAUTARD</t>
  </si>
  <si>
    <t>ATALIAN</t>
  </si>
  <si>
    <t>Albert</t>
  </si>
  <si>
    <t>SENS</t>
  </si>
  <si>
    <t>FOULLIARON</t>
  </si>
  <si>
    <t>Cédric</t>
  </si>
  <si>
    <t>ASA60</t>
  </si>
  <si>
    <t>FRETE</t>
  </si>
  <si>
    <t>Fabrice</t>
  </si>
  <si>
    <t>PONCEL</t>
  </si>
  <si>
    <t>Léo</t>
  </si>
  <si>
    <t>Melun</t>
  </si>
  <si>
    <t xml:space="preserve"> Mathilde</t>
  </si>
  <si>
    <t xml:space="preserve">GOURIER </t>
  </si>
  <si>
    <t>Jade</t>
  </si>
  <si>
    <t>Rouen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</si>
</sst>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-mmm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%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dd/mm/yy;@"/>
  </numFmts>
  <fonts count="7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Univers"/>
      <family val="2"/>
    </font>
    <font>
      <b/>
      <sz val="10"/>
      <color indexed="8"/>
      <name val="Book Antiqua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Book Antiqua"/>
      <family val="1"/>
    </font>
    <font>
      <i/>
      <sz val="24"/>
      <color indexed="8"/>
      <name val="Copperplate Gothic Bold"/>
      <family val="2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b/>
      <sz val="14"/>
      <color indexed="10"/>
      <name val="Book Antiqua"/>
      <family val="1"/>
    </font>
    <font>
      <sz val="14"/>
      <color indexed="56"/>
      <name val="Book Antiqua"/>
      <family val="1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4"/>
      <color indexed="8"/>
      <name val="Times New Roman"/>
      <family val="1"/>
    </font>
    <font>
      <sz val="14"/>
      <name val="Book Antiqua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Univers"/>
      <family val="2"/>
    </font>
    <font>
      <sz val="14"/>
      <color indexed="8"/>
      <name val="Book Antiqua"/>
      <family val="1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10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u val="single"/>
      <sz val="11"/>
      <color indexed="12"/>
      <name val="Calibri"/>
      <family val="2"/>
    </font>
    <font>
      <sz val="10"/>
      <color indexed="19"/>
      <name val="Times New Roman"/>
      <family val="2"/>
    </font>
    <font>
      <sz val="11"/>
      <color indexed="8"/>
      <name val="Calibri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u val="single"/>
      <sz val="11"/>
      <color theme="10"/>
      <name val="Calibri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hair"/>
      <bottom style="hair"/>
    </border>
    <border>
      <left style="dotted"/>
      <right style="thin"/>
      <top style="medium"/>
      <bottom style="hair"/>
    </border>
    <border>
      <left style="thin"/>
      <right style="medium"/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dotted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hair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5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top" textRotation="90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textRotation="90" wrapText="1"/>
    </xf>
    <xf numFmtId="0" fontId="4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Continuous"/>
    </xf>
    <xf numFmtId="0" fontId="28" fillId="0" borderId="0" xfId="0" applyFont="1" applyFill="1" applyBorder="1" applyAlignment="1">
      <alignment horizontal="left" textRotation="90" wrapText="1"/>
    </xf>
    <xf numFmtId="0" fontId="1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32" xfId="0" applyNumberFormat="1" applyFont="1" applyFill="1" applyBorder="1" applyAlignment="1">
      <alignment horizontal="center" vertical="center" textRotation="90"/>
    </xf>
    <xf numFmtId="14" fontId="18" fillId="0" borderId="33" xfId="0" applyNumberFormat="1" applyFont="1" applyFill="1" applyBorder="1" applyAlignment="1">
      <alignment horizontal="center" vertical="center" textRotation="90"/>
    </xf>
    <xf numFmtId="14" fontId="7" fillId="0" borderId="34" xfId="0" applyNumberFormat="1" applyFont="1" applyFill="1" applyBorder="1" applyAlignment="1">
      <alignment horizontal="left" vertical="center" textRotation="255"/>
    </xf>
    <xf numFmtId="0" fontId="5" fillId="0" borderId="35" xfId="0" applyFont="1" applyFill="1" applyBorder="1" applyAlignment="1">
      <alignment horizontal="center" vertical="center" textRotation="90" wrapText="1"/>
    </xf>
    <xf numFmtId="14" fontId="7" fillId="0" borderId="35" xfId="0" applyNumberFormat="1" applyFont="1" applyFill="1" applyBorder="1" applyAlignment="1">
      <alignment horizontal="left" vertical="center"/>
    </xf>
    <xf numFmtId="14" fontId="7" fillId="0" borderId="36" xfId="0" applyNumberFormat="1" applyFont="1" applyFill="1" applyBorder="1" applyAlignment="1">
      <alignment horizontal="left" vertical="center"/>
    </xf>
    <xf numFmtId="14" fontId="5" fillId="0" borderId="37" xfId="0" applyNumberFormat="1" applyFont="1" applyFill="1" applyBorder="1" applyAlignment="1">
      <alignment horizontal="center" vertical="center" textRotation="90"/>
    </xf>
    <xf numFmtId="14" fontId="18" fillId="0" borderId="38" xfId="0" applyNumberFormat="1" applyFont="1" applyFill="1" applyBorder="1" applyAlignment="1">
      <alignment horizontal="center" vertical="center" textRotation="9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28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176" fontId="23" fillId="0" borderId="0" xfId="47" applyNumberFormat="1" applyFont="1" applyFill="1" applyBorder="1" applyAlignment="1">
      <alignment horizontal="center" vertical="center"/>
    </xf>
    <xf numFmtId="176" fontId="5" fillId="0" borderId="0" xfId="47" applyNumberFormat="1" applyFont="1" applyFill="1" applyBorder="1" applyAlignment="1">
      <alignment horizontal="left" vertical="center"/>
    </xf>
    <xf numFmtId="177" fontId="9" fillId="0" borderId="64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textRotation="90" wrapText="1"/>
    </xf>
    <xf numFmtId="14" fontId="7" fillId="0" borderId="69" xfId="0" applyNumberFormat="1" applyFont="1" applyFill="1" applyBorder="1" applyAlignment="1">
      <alignment horizontal="left" vertical="center"/>
    </xf>
    <xf numFmtId="14" fontId="7" fillId="0" borderId="70" xfId="0" applyNumberFormat="1" applyFont="1" applyFill="1" applyBorder="1" applyAlignment="1">
      <alignment horizontal="center" vertical="center" textRotation="90"/>
    </xf>
    <xf numFmtId="0" fontId="5" fillId="0" borderId="71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vertical="center"/>
    </xf>
    <xf numFmtId="177" fontId="9" fillId="0" borderId="70" xfId="0" applyNumberFormat="1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90" wrapText="1"/>
    </xf>
    <xf numFmtId="14" fontId="7" fillId="0" borderId="77" xfId="0" applyNumberFormat="1" applyFont="1" applyFill="1" applyBorder="1" applyAlignment="1">
      <alignment horizontal="left" vertical="center" textRotation="255"/>
    </xf>
    <xf numFmtId="0" fontId="5" fillId="0" borderId="78" xfId="0" applyFont="1" applyFill="1" applyBorder="1" applyAlignment="1">
      <alignment horizontal="center" vertical="center" textRotation="90" wrapText="1"/>
    </xf>
    <xf numFmtId="14" fontId="7" fillId="0" borderId="78" xfId="0" applyNumberFormat="1" applyFont="1" applyFill="1" applyBorder="1" applyAlignment="1">
      <alignment horizontal="left" vertical="center"/>
    </xf>
    <xf numFmtId="14" fontId="7" fillId="0" borderId="79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textRotation="90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textRotation="90" wrapText="1"/>
    </xf>
    <xf numFmtId="0" fontId="5" fillId="34" borderId="7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textRotation="90" wrapText="1"/>
    </xf>
    <xf numFmtId="14" fontId="7" fillId="34" borderId="34" xfId="0" applyNumberFormat="1" applyFont="1" applyFill="1" applyBorder="1" applyAlignment="1">
      <alignment horizontal="left" vertical="center" textRotation="255"/>
    </xf>
    <xf numFmtId="0" fontId="5" fillId="34" borderId="35" xfId="0" applyFont="1" applyFill="1" applyBorder="1" applyAlignment="1">
      <alignment horizontal="center" vertical="center" textRotation="90" wrapText="1"/>
    </xf>
    <xf numFmtId="14" fontId="7" fillId="34" borderId="35" xfId="0" applyNumberFormat="1" applyFont="1" applyFill="1" applyBorder="1" applyAlignment="1">
      <alignment horizontal="left" vertical="center"/>
    </xf>
    <xf numFmtId="14" fontId="7" fillId="34" borderId="36" xfId="0" applyNumberFormat="1" applyFont="1" applyFill="1" applyBorder="1" applyAlignment="1">
      <alignment horizontal="left" vertical="center"/>
    </xf>
    <xf numFmtId="14" fontId="5" fillId="34" borderId="37" xfId="0" applyNumberFormat="1" applyFont="1" applyFill="1" applyBorder="1" applyAlignment="1">
      <alignment horizontal="center" vertical="center" textRotation="90"/>
    </xf>
    <xf numFmtId="14" fontId="18" fillId="34" borderId="38" xfId="0" applyNumberFormat="1" applyFont="1" applyFill="1" applyBorder="1" applyAlignment="1">
      <alignment horizontal="center" vertical="center" textRotation="90"/>
    </xf>
    <xf numFmtId="0" fontId="28" fillId="34" borderId="51" xfId="0" applyFont="1" applyFill="1" applyBorder="1" applyAlignment="1">
      <alignment vertical="center"/>
    </xf>
    <xf numFmtId="0" fontId="28" fillId="34" borderId="90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vertical="center"/>
    </xf>
    <xf numFmtId="0" fontId="28" fillId="34" borderId="2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top"/>
    </xf>
    <xf numFmtId="0" fontId="5" fillId="0" borderId="39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/>
    </xf>
    <xf numFmtId="0" fontId="5" fillId="0" borderId="91" xfId="0" applyFont="1" applyFill="1" applyBorder="1" applyAlignment="1">
      <alignment horizontal="center" vertical="center" textRotation="90" wrapText="1"/>
    </xf>
    <xf numFmtId="0" fontId="5" fillId="0" borderId="92" xfId="0" applyFont="1" applyFill="1" applyBorder="1" applyAlignment="1">
      <alignment horizontal="center" textRotation="90" wrapText="1"/>
    </xf>
    <xf numFmtId="0" fontId="5" fillId="33" borderId="92" xfId="0" applyFont="1" applyFill="1" applyBorder="1" applyAlignment="1">
      <alignment horizontal="center" textRotation="90" wrapText="1"/>
    </xf>
    <xf numFmtId="0" fontId="5" fillId="33" borderId="93" xfId="0" applyFont="1" applyFill="1" applyBorder="1" applyAlignment="1">
      <alignment horizontal="center" textRotation="90" wrapText="1"/>
    </xf>
    <xf numFmtId="0" fontId="5" fillId="33" borderId="94" xfId="0" applyFont="1" applyFill="1" applyBorder="1" applyAlignment="1">
      <alignment horizontal="center" vertical="top" textRotation="90" wrapText="1"/>
    </xf>
    <xf numFmtId="0" fontId="4" fillId="33" borderId="95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 quotePrefix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72" xfId="0" applyFont="1" applyFill="1" applyBorder="1" applyAlignment="1">
      <alignment horizontal="center" vertical="center" textRotation="90" wrapText="1"/>
    </xf>
    <xf numFmtId="0" fontId="4" fillId="33" borderId="67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vertical="center"/>
    </xf>
    <xf numFmtId="0" fontId="28" fillId="33" borderId="90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86" xfId="0" applyFont="1" applyFill="1" applyBorder="1" applyAlignment="1">
      <alignment horizontal="center" vertical="center"/>
    </xf>
    <xf numFmtId="0" fontId="28" fillId="33" borderId="85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0" fontId="28" fillId="33" borderId="8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8" fillId="34" borderId="86" xfId="0" applyFont="1" applyFill="1" applyBorder="1" applyAlignment="1">
      <alignment vertical="center"/>
    </xf>
    <xf numFmtId="0" fontId="28" fillId="34" borderId="68" xfId="0" applyFont="1" applyFill="1" applyBorder="1" applyAlignment="1">
      <alignment vertical="center"/>
    </xf>
    <xf numFmtId="0" fontId="28" fillId="34" borderId="69" xfId="0" applyFont="1" applyFill="1" applyBorder="1" applyAlignment="1">
      <alignment vertical="center"/>
    </xf>
    <xf numFmtId="0" fontId="28" fillId="33" borderId="69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left" vertical="center"/>
    </xf>
    <xf numFmtId="0" fontId="28" fillId="34" borderId="53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5" fillId="0" borderId="6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4" fillId="0" borderId="100" xfId="0" applyFont="1" applyFill="1" applyBorder="1" applyAlignment="1">
      <alignment vertical="center" wrapText="1"/>
    </xf>
    <xf numFmtId="0" fontId="34" fillId="0" borderId="100" xfId="0" applyFont="1" applyFill="1" applyBorder="1" applyAlignment="1">
      <alignment horizontal="left" vertical="center" wrapText="1"/>
    </xf>
    <xf numFmtId="0" fontId="38" fillId="0" borderId="100" xfId="0" applyFont="1" applyFill="1" applyBorder="1" applyAlignment="1">
      <alignment vertical="center" wrapText="1"/>
    </xf>
    <xf numFmtId="0" fontId="38" fillId="0" borderId="100" xfId="0" applyFont="1" applyFill="1" applyBorder="1" applyAlignment="1">
      <alignment horizontal="left" vertical="center" wrapText="1"/>
    </xf>
    <xf numFmtId="0" fontId="34" fillId="0" borderId="10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/>
    </xf>
    <xf numFmtId="0" fontId="28" fillId="34" borderId="102" xfId="0" applyFont="1" applyFill="1" applyBorder="1" applyAlignment="1">
      <alignment vertical="center"/>
    </xf>
    <xf numFmtId="0" fontId="28" fillId="34" borderId="103" xfId="0" applyFont="1" applyFill="1" applyBorder="1" applyAlignment="1">
      <alignment horizontal="center" vertical="center" wrapText="1"/>
    </xf>
    <xf numFmtId="0" fontId="28" fillId="34" borderId="103" xfId="0" applyFont="1" applyFill="1" applyBorder="1" applyAlignment="1">
      <alignment vertical="center"/>
    </xf>
    <xf numFmtId="0" fontId="28" fillId="33" borderId="103" xfId="0" applyFont="1" applyFill="1" applyBorder="1" applyAlignment="1">
      <alignment vertical="center"/>
    </xf>
    <xf numFmtId="0" fontId="28" fillId="33" borderId="103" xfId="0" applyFont="1" applyFill="1" applyBorder="1" applyAlignment="1">
      <alignment horizontal="center" vertical="center" wrapText="1"/>
    </xf>
    <xf numFmtId="0" fontId="28" fillId="34" borderId="10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38" fillId="0" borderId="101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/>
    </xf>
    <xf numFmtId="0" fontId="20" fillId="0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5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9" fillId="35" borderId="72" xfId="0" applyFont="1" applyFill="1" applyBorder="1" applyAlignment="1">
      <alignment horizontal="center" vertical="center"/>
    </xf>
    <xf numFmtId="0" fontId="5" fillId="35" borderId="92" xfId="0" applyFont="1" applyFill="1" applyBorder="1" applyAlignment="1">
      <alignment horizontal="center" textRotation="90" wrapText="1"/>
    </xf>
    <xf numFmtId="0" fontId="5" fillId="35" borderId="21" xfId="0" applyFont="1" applyFill="1" applyBorder="1" applyAlignment="1">
      <alignment horizontal="center" vertical="top" textRotation="90" wrapText="1"/>
    </xf>
    <xf numFmtId="9" fontId="4" fillId="0" borderId="0" xfId="54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/>
    </xf>
    <xf numFmtId="0" fontId="2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6" fillId="0" borderId="109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4" borderId="110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12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108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0" fontId="28" fillId="33" borderId="113" xfId="0" applyFont="1" applyFill="1" applyBorder="1" applyAlignment="1">
      <alignment horizontal="center" vertical="center"/>
    </xf>
    <xf numFmtId="0" fontId="28" fillId="33" borderId="112" xfId="0" applyFont="1" applyFill="1" applyBorder="1" applyAlignment="1">
      <alignment horizontal="center" vertical="center"/>
    </xf>
    <xf numFmtId="0" fontId="28" fillId="33" borderId="108" xfId="0" applyFont="1" applyFill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28" fillId="34" borderId="107" xfId="0" applyFont="1" applyFill="1" applyBorder="1" applyAlignment="1">
      <alignment vertical="center"/>
    </xf>
    <xf numFmtId="0" fontId="28" fillId="33" borderId="107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28" fillId="34" borderId="90" xfId="0" applyFont="1" applyFill="1" applyBorder="1" applyAlignment="1">
      <alignment horizontal="center" vertical="center"/>
    </xf>
    <xf numFmtId="0" fontId="28" fillId="33" borderId="90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/>
    </xf>
    <xf numFmtId="176" fontId="23" fillId="0" borderId="0" xfId="47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115" xfId="0" applyFont="1" applyFill="1" applyBorder="1" applyAlignment="1">
      <alignment horizontal="center" textRotation="90" wrapText="1"/>
    </xf>
    <xf numFmtId="0" fontId="5" fillId="0" borderId="116" xfId="0" applyFont="1" applyFill="1" applyBorder="1" applyAlignment="1">
      <alignment horizontal="center" textRotation="90" wrapText="1"/>
    </xf>
    <xf numFmtId="0" fontId="5" fillId="0" borderId="115" xfId="0" applyFont="1" applyFill="1" applyBorder="1" applyAlignment="1">
      <alignment horizontal="center" textRotation="90" wrapText="1"/>
    </xf>
    <xf numFmtId="0" fontId="28" fillId="33" borderId="117" xfId="0" applyFont="1" applyFill="1" applyBorder="1" applyAlignment="1">
      <alignment horizontal="left" vertical="center" textRotation="90" wrapText="1"/>
    </xf>
    <xf numFmtId="0" fontId="28" fillId="33" borderId="118" xfId="0" applyFont="1" applyFill="1" applyBorder="1" applyAlignment="1">
      <alignment horizontal="left" vertical="center" textRotation="90" wrapText="1"/>
    </xf>
    <xf numFmtId="0" fontId="28" fillId="33" borderId="119" xfId="0" applyFont="1" applyFill="1" applyBorder="1" applyAlignment="1">
      <alignment horizontal="left" vertical="center" textRotation="90" wrapText="1"/>
    </xf>
    <xf numFmtId="0" fontId="5" fillId="0" borderId="91" xfId="0" applyFont="1" applyFill="1" applyBorder="1" applyAlignment="1">
      <alignment horizontal="center" textRotation="90" wrapText="1"/>
    </xf>
    <xf numFmtId="0" fontId="28" fillId="34" borderId="117" xfId="0" applyFont="1" applyFill="1" applyBorder="1" applyAlignment="1">
      <alignment horizontal="left" vertical="center" textRotation="90" wrapText="1"/>
    </xf>
    <xf numFmtId="0" fontId="28" fillId="34" borderId="118" xfId="0" applyFont="1" applyFill="1" applyBorder="1" applyAlignment="1">
      <alignment horizontal="left" vertical="center" textRotation="90" wrapText="1"/>
    </xf>
    <xf numFmtId="0" fontId="28" fillId="34" borderId="119" xfId="0" applyFont="1" applyFill="1" applyBorder="1" applyAlignment="1">
      <alignment horizontal="left" vertical="center" textRotation="90" wrapText="1"/>
    </xf>
    <xf numFmtId="0" fontId="5" fillId="0" borderId="78" xfId="0" applyFont="1" applyFill="1" applyBorder="1" applyAlignment="1">
      <alignment horizontal="center" textRotation="90" wrapText="1"/>
    </xf>
    <xf numFmtId="0" fontId="10" fillId="0" borderId="101" xfId="0" applyFont="1" applyBorder="1" applyAlignment="1">
      <alignment horizontal="center"/>
    </xf>
    <xf numFmtId="0" fontId="10" fillId="0" borderId="100" xfId="0" applyFont="1" applyBorder="1" applyAlignment="1">
      <alignment horizontal="center"/>
    </xf>
    <xf numFmtId="0" fontId="10" fillId="0" borderId="120" xfId="0" applyFont="1" applyBorder="1" applyAlignment="1">
      <alignment horizontal="center"/>
    </xf>
    <xf numFmtId="0" fontId="5" fillId="0" borderId="121" xfId="0" applyFont="1" applyFill="1" applyBorder="1" applyAlignment="1">
      <alignment horizontal="center" textRotation="90" wrapText="1"/>
    </xf>
    <xf numFmtId="0" fontId="5" fillId="33" borderId="115" xfId="0" applyFont="1" applyFill="1" applyBorder="1" applyAlignment="1">
      <alignment horizontal="center" textRotation="90" wrapText="1"/>
    </xf>
    <xf numFmtId="0" fontId="5" fillId="33" borderId="78" xfId="0" applyFont="1" applyFill="1" applyBorder="1" applyAlignment="1">
      <alignment horizontal="center" textRotation="90" wrapText="1"/>
    </xf>
    <xf numFmtId="0" fontId="5" fillId="33" borderId="116" xfId="0" applyFont="1" applyFill="1" applyBorder="1" applyAlignment="1">
      <alignment horizontal="center" textRotation="90" wrapText="1"/>
    </xf>
    <xf numFmtId="176" fontId="5" fillId="0" borderId="0" xfId="47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122" xfId="0" applyFont="1" applyFill="1" applyBorder="1" applyAlignment="1">
      <alignment horizontal="center" vertical="center" textRotation="90" wrapText="1"/>
    </xf>
    <xf numFmtId="0" fontId="0" fillId="0" borderId="123" xfId="0" applyFill="1" applyBorder="1" applyAlignment="1">
      <alignment horizontal="center" vertical="center" textRotation="90" wrapText="1"/>
    </xf>
    <xf numFmtId="0" fontId="5" fillId="0" borderId="124" xfId="0" applyFont="1" applyFill="1" applyBorder="1" applyAlignment="1">
      <alignment horizontal="center" vertical="center" textRotation="90" wrapText="1"/>
    </xf>
    <xf numFmtId="0" fontId="0" fillId="0" borderId="80" xfId="0" applyFill="1" applyBorder="1" applyAlignment="1">
      <alignment horizontal="center" vertical="center" textRotation="90" wrapText="1"/>
    </xf>
    <xf numFmtId="14" fontId="21" fillId="0" borderId="121" xfId="0" applyNumberFormat="1" applyFont="1" applyFill="1" applyBorder="1" applyAlignment="1">
      <alignment horizontal="center" vertical="center"/>
    </xf>
    <xf numFmtId="14" fontId="21" fillId="0" borderId="125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19</xdr:row>
      <xdr:rowOff>76200</xdr:rowOff>
    </xdr:from>
    <xdr:to>
      <xdr:col>22</xdr:col>
      <xdr:colOff>142875</xdr:colOff>
      <xdr:row>23</xdr:row>
      <xdr:rowOff>104775</xdr:rowOff>
    </xdr:to>
    <xdr:sp>
      <xdr:nvSpPr>
        <xdr:cNvPr id="1" name="AutoShape 22"/>
        <xdr:cNvSpPr>
          <a:spLocks/>
        </xdr:cNvSpPr>
      </xdr:nvSpPr>
      <xdr:spPr>
        <a:xfrm>
          <a:off x="1619250" y="7677150"/>
          <a:ext cx="5705475" cy="942975"/>
        </a:xfrm>
        <a:prstGeom prst="cube">
          <a:avLst>
            <a:gd name="adj" fmla="val -29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Q78"/>
  <sheetViews>
    <sheetView zoomScale="75" zoomScaleNormal="75" zoomScalePageLayoutView="0" workbookViewId="0" topLeftCell="A1">
      <selection activeCell="A2" sqref="A2:P2"/>
    </sheetView>
  </sheetViews>
  <sheetFormatPr defaultColWidth="12" defaultRowHeight="12.75"/>
  <cols>
    <col min="1" max="1" width="3.83203125" style="81" customWidth="1"/>
    <col min="2" max="2" width="31.33203125" style="85" customWidth="1"/>
    <col min="3" max="3" width="8.83203125" style="85" customWidth="1"/>
    <col min="4" max="7" width="5.83203125" style="5" customWidth="1"/>
    <col min="8" max="15" width="5.83203125" style="5" hidden="1" customWidth="1"/>
    <col min="16" max="16" width="5.83203125" style="85" customWidth="1"/>
    <col min="17" max="17" width="12" style="85" customWidth="1"/>
    <col min="18" max="16384" width="12" style="1" customWidth="1"/>
  </cols>
  <sheetData>
    <row r="1" spans="1:17" s="6" customFormat="1" ht="35.25" customHeight="1">
      <c r="A1" s="353" t="s">
        <v>306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92"/>
    </row>
    <row r="2" spans="1:17" s="9" customFormat="1" ht="93.75" customHeight="1">
      <c r="A2" s="354" t="s">
        <v>75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4"/>
    </row>
    <row r="3" spans="1:17" s="207" customFormat="1" ht="63" customHeight="1" thickBot="1">
      <c r="A3" s="35"/>
      <c r="B3" s="64"/>
      <c r="C3" s="64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2" customFormat="1" ht="76.5" customHeight="1" thickBot="1">
      <c r="A4" s="150"/>
      <c r="B4" s="151" t="s">
        <v>0</v>
      </c>
      <c r="C4" s="152" t="s">
        <v>24</v>
      </c>
      <c r="D4" s="153" t="s">
        <v>293</v>
      </c>
      <c r="E4" s="154" t="s">
        <v>294</v>
      </c>
      <c r="F4" s="154" t="s">
        <v>76</v>
      </c>
      <c r="G4" s="154" t="s">
        <v>295</v>
      </c>
      <c r="H4" s="154"/>
      <c r="I4" s="233"/>
      <c r="J4" s="233"/>
      <c r="K4" s="233"/>
      <c r="L4" s="233"/>
      <c r="M4" s="233"/>
      <c r="N4" s="233"/>
      <c r="O4" s="233"/>
      <c r="P4" s="155" t="s">
        <v>296</v>
      </c>
      <c r="Q4" s="93"/>
    </row>
    <row r="5" spans="1:17" s="130" customFormat="1" ht="24.75" customHeight="1">
      <c r="A5" s="39"/>
      <c r="B5" s="43"/>
      <c r="C5" s="144"/>
      <c r="D5" s="148"/>
      <c r="E5" s="149"/>
      <c r="F5" s="149"/>
      <c r="G5" s="149"/>
      <c r="H5" s="149"/>
      <c r="I5" s="234"/>
      <c r="J5" s="234"/>
      <c r="K5" s="42"/>
      <c r="L5" s="42"/>
      <c r="M5" s="42"/>
      <c r="N5" s="42"/>
      <c r="O5" s="42"/>
      <c r="P5" s="156"/>
      <c r="Q5" s="269">
        <f>SUM(D5:P5)</f>
        <v>0</v>
      </c>
    </row>
    <row r="6" spans="1:17" s="130" customFormat="1" ht="24.75" customHeight="1">
      <c r="A6" s="39"/>
      <c r="B6" s="43" t="s">
        <v>14</v>
      </c>
      <c r="C6" s="144">
        <f aca="true" t="shared" si="0" ref="C6:C15">AVERAGE(D6:P6)</f>
        <v>8</v>
      </c>
      <c r="D6" s="40">
        <v>8</v>
      </c>
      <c r="E6" s="41"/>
      <c r="F6" s="41"/>
      <c r="G6" s="41"/>
      <c r="H6" s="41"/>
      <c r="I6" s="42"/>
      <c r="J6" s="42"/>
      <c r="K6" s="42"/>
      <c r="L6" s="42"/>
      <c r="M6" s="42"/>
      <c r="N6" s="42"/>
      <c r="O6" s="42"/>
      <c r="P6" s="156"/>
      <c r="Q6" s="269">
        <f aca="true" t="shared" si="1" ref="Q6:Q16">SUM(D6:P6)</f>
        <v>8</v>
      </c>
    </row>
    <row r="7" spans="1:17" s="130" customFormat="1" ht="24.75" customHeight="1">
      <c r="A7" s="39"/>
      <c r="B7" s="43" t="s">
        <v>15</v>
      </c>
      <c r="C7" s="144">
        <f t="shared" si="0"/>
        <v>7</v>
      </c>
      <c r="D7" s="40">
        <v>7</v>
      </c>
      <c r="E7" s="41"/>
      <c r="F7" s="41"/>
      <c r="G7" s="41"/>
      <c r="H7" s="41"/>
      <c r="I7" s="42"/>
      <c r="J7" s="42"/>
      <c r="K7" s="42"/>
      <c r="L7" s="42"/>
      <c r="M7" s="42"/>
      <c r="N7" s="42"/>
      <c r="O7" s="42"/>
      <c r="P7" s="156"/>
      <c r="Q7" s="269">
        <f t="shared" si="1"/>
        <v>7</v>
      </c>
    </row>
    <row r="8" spans="1:17" s="130" customFormat="1" ht="24.75" customHeight="1">
      <c r="A8" s="39"/>
      <c r="B8" s="43" t="s">
        <v>83</v>
      </c>
      <c r="C8" s="144">
        <f t="shared" si="0"/>
        <v>16</v>
      </c>
      <c r="D8" s="40">
        <v>16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156"/>
      <c r="Q8" s="269">
        <f t="shared" si="1"/>
        <v>16</v>
      </c>
    </row>
    <row r="9" spans="1:17" s="130" customFormat="1" ht="24.75" customHeight="1">
      <c r="A9" s="39"/>
      <c r="B9" s="43"/>
      <c r="C9" s="144"/>
      <c r="D9" s="40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  <c r="P9" s="156"/>
      <c r="Q9" s="269">
        <f>SUM(D9:P9)</f>
        <v>0</v>
      </c>
    </row>
    <row r="10" spans="1:17" s="130" customFormat="1" ht="24.75" customHeight="1">
      <c r="A10" s="39"/>
      <c r="B10" s="43"/>
      <c r="C10" s="144"/>
      <c r="D10" s="40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2"/>
      <c r="P10" s="156"/>
      <c r="Q10" s="269">
        <f t="shared" si="1"/>
        <v>0</v>
      </c>
    </row>
    <row r="11" spans="1:17" s="130" customFormat="1" ht="24.75" customHeight="1">
      <c r="A11" s="39"/>
      <c r="B11" s="43"/>
      <c r="C11" s="144"/>
      <c r="D11" s="40"/>
      <c r="E11" s="41"/>
      <c r="F11" s="41"/>
      <c r="G11" s="41"/>
      <c r="H11" s="41"/>
      <c r="I11" s="42"/>
      <c r="J11" s="42"/>
      <c r="K11" s="42"/>
      <c r="L11" s="42"/>
      <c r="M11" s="42"/>
      <c r="N11" s="42"/>
      <c r="O11" s="42"/>
      <c r="P11" s="156"/>
      <c r="Q11" s="269">
        <f t="shared" si="1"/>
        <v>0</v>
      </c>
    </row>
    <row r="12" spans="1:17" s="130" customFormat="1" ht="24.75" customHeight="1">
      <c r="A12" s="157"/>
      <c r="B12" s="129" t="s">
        <v>85</v>
      </c>
      <c r="C12" s="144">
        <f>AVERAGE(D12:P12)</f>
        <v>19</v>
      </c>
      <c r="D12" s="131">
        <v>19</v>
      </c>
      <c r="E12" s="132"/>
      <c r="F12" s="132"/>
      <c r="G12" s="132"/>
      <c r="H12" s="132"/>
      <c r="I12" s="235"/>
      <c r="J12" s="235"/>
      <c r="K12" s="235"/>
      <c r="L12" s="235"/>
      <c r="M12" s="235"/>
      <c r="N12" s="235"/>
      <c r="O12" s="235"/>
      <c r="P12" s="158"/>
      <c r="Q12" s="269">
        <f>SUM(D12:P12)</f>
        <v>19</v>
      </c>
    </row>
    <row r="13" spans="1:17" s="130" customFormat="1" ht="24.75" customHeight="1">
      <c r="A13" s="39"/>
      <c r="B13" s="43" t="s">
        <v>86</v>
      </c>
      <c r="C13" s="144">
        <f t="shared" si="0"/>
        <v>16</v>
      </c>
      <c r="D13" s="40">
        <v>16</v>
      </c>
      <c r="E13" s="41"/>
      <c r="F13" s="41"/>
      <c r="G13" s="41"/>
      <c r="H13" s="41"/>
      <c r="I13" s="42"/>
      <c r="J13" s="42"/>
      <c r="K13" s="42"/>
      <c r="L13" s="42"/>
      <c r="M13" s="42"/>
      <c r="N13" s="42"/>
      <c r="O13" s="42"/>
      <c r="P13" s="156"/>
      <c r="Q13" s="269">
        <f t="shared" si="1"/>
        <v>16</v>
      </c>
    </row>
    <row r="14" spans="1:17" s="130" customFormat="1" ht="24.75" customHeight="1">
      <c r="A14" s="39"/>
      <c r="B14" s="43" t="s">
        <v>82</v>
      </c>
      <c r="C14" s="144">
        <f t="shared" si="0"/>
        <v>3</v>
      </c>
      <c r="D14" s="40">
        <v>3</v>
      </c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156"/>
      <c r="Q14" s="269">
        <f t="shared" si="1"/>
        <v>3</v>
      </c>
    </row>
    <row r="15" spans="1:17" s="130" customFormat="1" ht="24.75" customHeight="1">
      <c r="A15" s="39"/>
      <c r="B15" s="43" t="s">
        <v>132</v>
      </c>
      <c r="C15" s="144">
        <f t="shared" si="0"/>
        <v>12</v>
      </c>
      <c r="D15" s="40">
        <v>12</v>
      </c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156"/>
      <c r="Q15" s="269">
        <f t="shared" si="1"/>
        <v>12</v>
      </c>
    </row>
    <row r="16" spans="1:17" s="130" customFormat="1" ht="24.75" customHeight="1" thickBot="1">
      <c r="A16" s="157"/>
      <c r="B16" s="129" t="s">
        <v>74</v>
      </c>
      <c r="C16" s="144"/>
      <c r="D16" s="131"/>
      <c r="E16" s="132"/>
      <c r="F16" s="132"/>
      <c r="G16" s="132"/>
      <c r="H16" s="132"/>
      <c r="I16" s="235"/>
      <c r="J16" s="235"/>
      <c r="K16" s="235"/>
      <c r="L16" s="235"/>
      <c r="M16" s="235"/>
      <c r="N16" s="235"/>
      <c r="O16" s="235"/>
      <c r="P16" s="158"/>
      <c r="Q16" s="269">
        <f t="shared" si="1"/>
        <v>0</v>
      </c>
    </row>
    <row r="17" spans="1:17" s="135" customFormat="1" ht="24.75" customHeight="1" thickBot="1">
      <c r="A17" s="159"/>
      <c r="B17" s="160" t="s">
        <v>4</v>
      </c>
      <c r="C17" s="161">
        <f aca="true" t="shared" si="2" ref="C17:H17">SUM(C5:C16)</f>
        <v>81</v>
      </c>
      <c r="D17" s="162">
        <f t="shared" si="2"/>
        <v>81</v>
      </c>
      <c r="E17" s="163">
        <f t="shared" si="2"/>
        <v>0</v>
      </c>
      <c r="F17" s="163">
        <f t="shared" si="2"/>
        <v>0</v>
      </c>
      <c r="G17" s="163">
        <f>SUM(G5:G16)</f>
        <v>0</v>
      </c>
      <c r="H17" s="163">
        <f t="shared" si="2"/>
        <v>0</v>
      </c>
      <c r="I17" s="221"/>
      <c r="J17" s="221"/>
      <c r="K17" s="221"/>
      <c r="L17" s="221"/>
      <c r="M17" s="221"/>
      <c r="N17" s="221"/>
      <c r="O17" s="221"/>
      <c r="P17" s="164">
        <f>SUM(P5:P16)</f>
        <v>0</v>
      </c>
      <c r="Q17" s="164">
        <f>SUM(Q5:Q16)</f>
        <v>81</v>
      </c>
    </row>
    <row r="18" spans="1:17" s="228" customFormat="1" ht="24.75" customHeight="1">
      <c r="A18" s="225"/>
      <c r="B18" s="226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6"/>
    </row>
    <row r="19" spans="1:17" s="138" customFormat="1" ht="23.25" customHeight="1">
      <c r="A19" s="81"/>
      <c r="B19" s="267" t="s">
        <v>23</v>
      </c>
      <c r="C19" s="268"/>
      <c r="D19" s="355">
        <f>SUM(D17:P17)</f>
        <v>81</v>
      </c>
      <c r="E19" s="356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90"/>
      <c r="Q19" s="90"/>
    </row>
    <row r="20" spans="1:17" s="138" customFormat="1" ht="12.75">
      <c r="A20" s="81"/>
      <c r="B20" s="90"/>
      <c r="C20" s="90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90"/>
      <c r="Q20" s="90"/>
    </row>
    <row r="21" spans="1:17" s="138" customFormat="1" ht="12.75">
      <c r="A21" s="81"/>
      <c r="B21" s="90"/>
      <c r="C21" s="9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90"/>
      <c r="Q21" s="90"/>
    </row>
    <row r="22" spans="1:17" s="138" customFormat="1" ht="23.25">
      <c r="A22" s="81"/>
      <c r="C22" s="191"/>
      <c r="D22" s="191"/>
      <c r="E22" s="191"/>
      <c r="F22" s="191"/>
      <c r="G22" s="191"/>
      <c r="H22" s="191"/>
      <c r="I22" s="191"/>
      <c r="J22" s="352">
        <f>SUM(D17:P17)</f>
        <v>81</v>
      </c>
      <c r="K22" s="352"/>
      <c r="L22" s="352"/>
      <c r="M22" s="108"/>
      <c r="N22" s="143"/>
      <c r="O22" s="142"/>
      <c r="P22" s="90"/>
      <c r="Q22" s="90"/>
    </row>
    <row r="23" spans="1:17" s="138" customFormat="1" ht="23.25">
      <c r="A23" s="81"/>
      <c r="B23" s="191"/>
      <c r="C23" s="191"/>
      <c r="D23" s="191"/>
      <c r="E23" s="191"/>
      <c r="F23" s="191"/>
      <c r="G23" s="191"/>
      <c r="H23" s="191"/>
      <c r="I23" s="191"/>
      <c r="J23" s="352"/>
      <c r="K23" s="352"/>
      <c r="L23" s="352"/>
      <c r="M23" s="108"/>
      <c r="N23" s="108"/>
      <c r="O23" s="142"/>
      <c r="P23" s="90"/>
      <c r="Q23" s="90"/>
    </row>
    <row r="24" spans="1:17" s="138" customFormat="1" ht="12.75">
      <c r="A24" s="81"/>
      <c r="B24" s="90"/>
      <c r="C24" s="9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90"/>
      <c r="Q24" s="90"/>
    </row>
    <row r="25" spans="1:17" s="138" customFormat="1" ht="12.75">
      <c r="A25" s="81"/>
      <c r="B25" s="90"/>
      <c r="C25" s="90"/>
      <c r="D25" s="108"/>
      <c r="E25" s="108"/>
      <c r="F25" s="108"/>
      <c r="G25" s="108"/>
      <c r="H25" s="108"/>
      <c r="I25" s="108"/>
      <c r="J25" s="108"/>
      <c r="K25" s="108">
        <f>SUM(D18:P18)</f>
        <v>0</v>
      </c>
      <c r="L25" s="108"/>
      <c r="M25" s="108"/>
      <c r="N25" s="108"/>
      <c r="O25" s="108"/>
      <c r="P25" s="90"/>
      <c r="Q25" s="90"/>
    </row>
    <row r="26" spans="1:17" s="138" customFormat="1" ht="12.75">
      <c r="A26" s="81"/>
      <c r="B26" s="90"/>
      <c r="C26" s="9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90"/>
      <c r="Q26" s="90"/>
    </row>
    <row r="27" spans="1:17" s="138" customFormat="1" ht="12.75">
      <c r="A27" s="81"/>
      <c r="B27" s="90"/>
      <c r="C27" s="9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90"/>
      <c r="Q27" s="90"/>
    </row>
    <row r="28" spans="1:17" s="138" customFormat="1" ht="12.75">
      <c r="A28" s="81"/>
      <c r="B28" s="90"/>
      <c r="C28" s="9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90"/>
      <c r="Q28" s="90"/>
    </row>
    <row r="29" spans="1:17" s="138" customFormat="1" ht="12.75">
      <c r="A29" s="81"/>
      <c r="B29" s="90"/>
      <c r="C29" s="9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90"/>
      <c r="Q29" s="90"/>
    </row>
    <row r="30" spans="1:17" s="138" customFormat="1" ht="12.75">
      <c r="A30" s="81"/>
      <c r="B30" s="90"/>
      <c r="C30" s="9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90"/>
      <c r="Q30" s="90"/>
    </row>
    <row r="31" spans="1:17" s="138" customFormat="1" ht="12.75">
      <c r="A31" s="81"/>
      <c r="B31" s="90"/>
      <c r="C31" s="9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90"/>
      <c r="Q31" s="90"/>
    </row>
    <row r="32" spans="1:17" s="138" customFormat="1" ht="12.75">
      <c r="A32" s="81"/>
      <c r="B32" s="90"/>
      <c r="C32" s="9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90"/>
      <c r="Q32" s="90"/>
    </row>
    <row r="33" spans="1:17" s="138" customFormat="1" ht="12.75">
      <c r="A33" s="81"/>
      <c r="B33" s="90"/>
      <c r="C33" s="9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90"/>
      <c r="Q33" s="90"/>
    </row>
    <row r="34" spans="1:17" s="138" customFormat="1" ht="12.75">
      <c r="A34" s="81"/>
      <c r="B34" s="90"/>
      <c r="C34" s="9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90"/>
      <c r="Q34" s="90"/>
    </row>
    <row r="35" spans="1:17" s="138" customFormat="1" ht="12.75">
      <c r="A35" s="81"/>
      <c r="B35" s="90"/>
      <c r="C35" s="9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90"/>
      <c r="Q35" s="90"/>
    </row>
    <row r="36" spans="1:17" s="138" customFormat="1" ht="12.75">
      <c r="A36" s="81"/>
      <c r="B36" s="90"/>
      <c r="C36" s="9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90"/>
      <c r="Q36" s="90"/>
    </row>
    <row r="37" spans="1:17" s="138" customFormat="1" ht="12.75">
      <c r="A37" s="81"/>
      <c r="B37" s="90"/>
      <c r="C37" s="9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90"/>
      <c r="Q37" s="90"/>
    </row>
    <row r="38" spans="1:17" s="138" customFormat="1" ht="12.75">
      <c r="A38" s="81"/>
      <c r="B38" s="90"/>
      <c r="C38" s="9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90"/>
      <c r="Q38" s="90"/>
    </row>
    <row r="39" spans="1:17" s="138" customFormat="1" ht="12.75">
      <c r="A39" s="81"/>
      <c r="B39" s="90"/>
      <c r="C39" s="9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90"/>
      <c r="Q39" s="90"/>
    </row>
    <row r="40" spans="1:17" s="138" customFormat="1" ht="12.75">
      <c r="A40" s="81"/>
      <c r="B40" s="90"/>
      <c r="C40" s="9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90"/>
      <c r="Q40" s="90"/>
    </row>
    <row r="41" spans="1:17" s="138" customFormat="1" ht="12.75">
      <c r="A41" s="81"/>
      <c r="B41" s="90"/>
      <c r="C41" s="9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90"/>
      <c r="Q41" s="90"/>
    </row>
    <row r="42" spans="1:17" s="138" customFormat="1" ht="12.75">
      <c r="A42" s="81"/>
      <c r="B42" s="90"/>
      <c r="C42" s="9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90"/>
      <c r="Q42" s="90"/>
    </row>
    <row r="43" spans="1:17" s="138" customFormat="1" ht="12.75">
      <c r="A43" s="81"/>
      <c r="B43" s="90"/>
      <c r="C43" s="9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90"/>
      <c r="Q43" s="90"/>
    </row>
    <row r="44" spans="1:17" s="138" customFormat="1" ht="12.75">
      <c r="A44" s="81"/>
      <c r="B44" s="90"/>
      <c r="C44" s="9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90"/>
      <c r="Q44" s="90"/>
    </row>
    <row r="45" spans="1:17" s="138" customFormat="1" ht="12.75">
      <c r="A45" s="81"/>
      <c r="B45" s="90"/>
      <c r="C45" s="9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90"/>
      <c r="Q45" s="90"/>
    </row>
    <row r="46" spans="1:17" s="138" customFormat="1" ht="12.75">
      <c r="A46" s="81"/>
      <c r="B46" s="90"/>
      <c r="C46" s="9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90"/>
      <c r="Q46" s="90"/>
    </row>
    <row r="47" spans="1:17" s="138" customFormat="1" ht="12.75">
      <c r="A47" s="81"/>
      <c r="B47" s="90"/>
      <c r="C47" s="9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90"/>
      <c r="Q47" s="90"/>
    </row>
    <row r="48" spans="1:17" s="138" customFormat="1" ht="12.75">
      <c r="A48" s="81"/>
      <c r="B48" s="90"/>
      <c r="C48" s="9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90"/>
      <c r="Q48" s="90"/>
    </row>
    <row r="49" spans="1:17" s="138" customFormat="1" ht="12.75">
      <c r="A49" s="81"/>
      <c r="B49" s="90"/>
      <c r="C49" s="9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90"/>
      <c r="Q49" s="90"/>
    </row>
    <row r="50" spans="1:17" s="138" customFormat="1" ht="12.75">
      <c r="A50" s="81"/>
      <c r="B50" s="90"/>
      <c r="C50" s="9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90"/>
      <c r="Q50" s="90"/>
    </row>
    <row r="51" spans="1:17" s="138" customFormat="1" ht="12.75">
      <c r="A51" s="81"/>
      <c r="B51" s="90"/>
      <c r="C51" s="9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90"/>
      <c r="Q51" s="90"/>
    </row>
    <row r="52" spans="1:17" s="138" customFormat="1" ht="12.75">
      <c r="A52" s="81"/>
      <c r="B52" s="90"/>
      <c r="C52" s="9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90"/>
      <c r="Q52" s="90"/>
    </row>
    <row r="53" spans="1:17" s="138" customFormat="1" ht="12.75">
      <c r="A53" s="81"/>
      <c r="B53" s="90"/>
      <c r="C53" s="9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90"/>
      <c r="Q53" s="90"/>
    </row>
    <row r="54" spans="1:17" s="138" customFormat="1" ht="12.75">
      <c r="A54" s="81"/>
      <c r="B54" s="90"/>
      <c r="C54" s="9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90"/>
      <c r="Q54" s="90"/>
    </row>
    <row r="55" spans="1:17" s="138" customFormat="1" ht="12.75">
      <c r="A55" s="81"/>
      <c r="B55" s="90"/>
      <c r="C55" s="9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90"/>
      <c r="Q55" s="90"/>
    </row>
    <row r="56" spans="1:17" s="138" customFormat="1" ht="12.75">
      <c r="A56" s="81"/>
      <c r="B56" s="90"/>
      <c r="C56" s="90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90"/>
      <c r="Q56" s="90"/>
    </row>
    <row r="57" spans="1:17" s="138" customFormat="1" ht="12.75">
      <c r="A57" s="81"/>
      <c r="B57" s="90"/>
      <c r="C57" s="9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90"/>
      <c r="Q57" s="90"/>
    </row>
    <row r="58" spans="1:17" s="138" customFormat="1" ht="12.75">
      <c r="A58" s="81"/>
      <c r="B58" s="90"/>
      <c r="C58" s="9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90"/>
      <c r="Q58" s="90"/>
    </row>
    <row r="59" spans="1:17" s="138" customFormat="1" ht="12.75">
      <c r="A59" s="81"/>
      <c r="B59" s="90"/>
      <c r="C59" s="9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90"/>
      <c r="Q59" s="90"/>
    </row>
    <row r="60" spans="1:17" s="138" customFormat="1" ht="12.75">
      <c r="A60" s="81"/>
      <c r="B60" s="90"/>
      <c r="C60" s="9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90"/>
      <c r="Q60" s="90"/>
    </row>
    <row r="61" spans="1:17" s="138" customFormat="1" ht="12.75">
      <c r="A61" s="81"/>
      <c r="B61" s="90"/>
      <c r="C61" s="9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90"/>
      <c r="Q61" s="90"/>
    </row>
    <row r="62" spans="1:17" s="138" customFormat="1" ht="12.75">
      <c r="A62" s="81"/>
      <c r="B62" s="90"/>
      <c r="C62" s="9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90"/>
      <c r="Q62" s="90"/>
    </row>
    <row r="63" spans="1:17" s="138" customFormat="1" ht="12.75">
      <c r="A63" s="81"/>
      <c r="B63" s="90"/>
      <c r="C63" s="9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90"/>
      <c r="Q63" s="90"/>
    </row>
    <row r="64" spans="1:17" s="138" customFormat="1" ht="12.75">
      <c r="A64" s="81"/>
      <c r="B64" s="90"/>
      <c r="C64" s="9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90"/>
      <c r="Q64" s="90"/>
    </row>
    <row r="65" spans="1:17" s="138" customFormat="1" ht="12.75">
      <c r="A65" s="81"/>
      <c r="B65" s="90"/>
      <c r="C65" s="9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90"/>
      <c r="Q65" s="90"/>
    </row>
    <row r="66" spans="1:17" s="138" customFormat="1" ht="12.75">
      <c r="A66" s="81"/>
      <c r="B66" s="90"/>
      <c r="C66" s="9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90"/>
      <c r="Q66" s="90"/>
    </row>
    <row r="67" spans="1:17" s="138" customFormat="1" ht="12.75">
      <c r="A67" s="81"/>
      <c r="B67" s="90"/>
      <c r="C67" s="9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90"/>
      <c r="Q67" s="90"/>
    </row>
    <row r="68" spans="1:17" s="138" customFormat="1" ht="12.75">
      <c r="A68" s="81"/>
      <c r="B68" s="90"/>
      <c r="C68" s="90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90"/>
      <c r="Q68" s="90"/>
    </row>
    <row r="69" spans="1:17" s="138" customFormat="1" ht="12.75">
      <c r="A69" s="81"/>
      <c r="B69" s="90"/>
      <c r="C69" s="9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90"/>
      <c r="Q69" s="90"/>
    </row>
    <row r="70" spans="1:17" s="138" customFormat="1" ht="12.75">
      <c r="A70" s="81"/>
      <c r="B70" s="90"/>
      <c r="C70" s="9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90"/>
      <c r="Q70" s="90"/>
    </row>
    <row r="71" spans="1:17" s="138" customFormat="1" ht="12.75">
      <c r="A71" s="81"/>
      <c r="B71" s="90"/>
      <c r="C71" s="90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90"/>
      <c r="Q71" s="90"/>
    </row>
    <row r="72" spans="1:17" s="138" customFormat="1" ht="12.75">
      <c r="A72" s="81"/>
      <c r="B72" s="90"/>
      <c r="C72" s="9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90"/>
      <c r="Q72" s="90"/>
    </row>
    <row r="73" spans="1:17" s="138" customFormat="1" ht="12.75">
      <c r="A73" s="81"/>
      <c r="B73" s="90"/>
      <c r="C73" s="90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90"/>
      <c r="Q73" s="90"/>
    </row>
    <row r="74" spans="1:17" s="138" customFormat="1" ht="12.75">
      <c r="A74" s="81"/>
      <c r="B74" s="90"/>
      <c r="C74" s="9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90"/>
      <c r="Q74" s="90"/>
    </row>
    <row r="75" spans="1:17" s="138" customFormat="1" ht="12.75">
      <c r="A75" s="81"/>
      <c r="B75" s="90"/>
      <c r="C75" s="9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90"/>
      <c r="Q75" s="90"/>
    </row>
    <row r="76" spans="1:17" s="138" customFormat="1" ht="12.75">
      <c r="A76" s="81"/>
      <c r="B76" s="90"/>
      <c r="C76" s="9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90"/>
      <c r="Q76" s="90"/>
    </row>
    <row r="77" spans="1:17" s="138" customFormat="1" ht="12.75">
      <c r="A77" s="81"/>
      <c r="B77" s="90"/>
      <c r="C77" s="9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90"/>
      <c r="Q77" s="90"/>
    </row>
    <row r="78" spans="1:17" s="138" customFormat="1" ht="12.75">
      <c r="A78" s="81"/>
      <c r="B78" s="90"/>
      <c r="C78" s="9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90"/>
      <c r="Q78" s="90"/>
    </row>
  </sheetData>
  <sheetProtection/>
  <mergeCells count="4">
    <mergeCell ref="J22:L23"/>
    <mergeCell ref="A1:P1"/>
    <mergeCell ref="A2:P2"/>
    <mergeCell ref="D19:E19"/>
  </mergeCells>
  <printOptions horizontalCentered="1"/>
  <pageMargins left="0.4330708661417323" right="0.7480314960629921" top="0.551181102362204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&amp;R&amp;"Times New Roman,Italique"&amp;D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J78"/>
  <sheetViews>
    <sheetView showZeros="0" zoomScale="75" zoomScaleNormal="75" zoomScalePageLayoutView="0" workbookViewId="0" topLeftCell="A7">
      <selection activeCell="D20" sqref="D20"/>
    </sheetView>
  </sheetViews>
  <sheetFormatPr defaultColWidth="12" defaultRowHeight="12.75" outlineLevelCol="1"/>
  <cols>
    <col min="1" max="1" width="3.83203125" style="81" customWidth="1"/>
    <col min="2" max="2" width="31.33203125" style="85" customWidth="1"/>
    <col min="3" max="3" width="8.83203125" style="85" customWidth="1"/>
    <col min="4" max="4" width="5.83203125" style="5" customWidth="1"/>
    <col min="5" max="5" width="5.83203125" style="5" customWidth="1" outlineLevel="1"/>
    <col min="6" max="6" width="5.83203125" style="5" customWidth="1"/>
    <col min="7" max="7" width="5.83203125" style="5" customWidth="1" outlineLevel="1"/>
    <col min="8" max="8" width="5.83203125" style="5" customWidth="1"/>
    <col min="9" max="9" width="5.83203125" style="5" customWidth="1" outlineLevel="1"/>
    <col min="10" max="10" width="5.83203125" style="5" customWidth="1"/>
    <col min="11" max="11" width="5.83203125" style="5" customWidth="1" outlineLevel="1"/>
    <col min="12" max="12" width="5.83203125" style="5" customWidth="1"/>
    <col min="13" max="13" width="5.83203125" style="5" customWidth="1" outlineLevel="1"/>
    <col min="14" max="14" width="5.83203125" style="5" hidden="1" customWidth="1"/>
    <col min="15" max="15" width="5.83203125" style="5" customWidth="1" outlineLevel="1"/>
    <col min="16" max="16" width="5.83203125" style="5" hidden="1" customWidth="1"/>
    <col min="17" max="17" width="5.83203125" style="5" customWidth="1" outlineLevel="1"/>
    <col min="18" max="18" width="5.83203125" style="5" hidden="1" customWidth="1"/>
    <col min="19" max="19" width="5.83203125" style="5" customWidth="1" outlineLevel="1"/>
    <col min="20" max="20" width="5.83203125" style="5" hidden="1" customWidth="1"/>
    <col min="21" max="21" width="5.83203125" style="5" customWidth="1" outlineLevel="1"/>
    <col min="22" max="22" width="5.83203125" style="5" hidden="1" customWidth="1"/>
    <col min="23" max="23" width="5.83203125" style="5" customWidth="1" outlineLevel="1"/>
    <col min="24" max="24" width="5.83203125" style="5" hidden="1" customWidth="1"/>
    <col min="25" max="25" width="5.83203125" style="5" customWidth="1" outlineLevel="1"/>
    <col min="26" max="26" width="5.83203125" style="5" hidden="1" customWidth="1"/>
    <col min="27" max="27" width="5.83203125" style="5" customWidth="1" outlineLevel="1"/>
    <col min="28" max="28" width="5.83203125" style="85" customWidth="1"/>
    <col min="29" max="29" width="5.83203125" style="47" customWidth="1"/>
    <col min="30" max="37" width="5.83203125" style="1" customWidth="1"/>
    <col min="38" max="16384" width="12" style="1" customWidth="1"/>
  </cols>
  <sheetData>
    <row r="1" spans="1:29" s="6" customFormat="1" ht="35.25" customHeight="1">
      <c r="A1" s="353" t="s">
        <v>243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92"/>
    </row>
    <row r="2" spans="1:29" s="9" customFormat="1" ht="72" customHeight="1">
      <c r="A2" s="354" t="s">
        <v>26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223"/>
    </row>
    <row r="3" spans="1:36" s="9" customFormat="1" ht="63" customHeight="1" thickBot="1">
      <c r="A3" s="35"/>
      <c r="B3" s="33"/>
      <c r="C3" s="33"/>
      <c r="D3" s="8"/>
      <c r="E3" s="8"/>
      <c r="F3" s="8"/>
      <c r="G3" s="8"/>
      <c r="H3" s="8"/>
      <c r="I3" s="8"/>
      <c r="J3" s="8"/>
      <c r="K3" s="8"/>
      <c r="L3" s="254"/>
      <c r="M3" s="8"/>
      <c r="N3" s="254"/>
      <c r="O3" s="8"/>
      <c r="P3" s="254"/>
      <c r="Q3" s="8"/>
      <c r="R3" s="254"/>
      <c r="S3" s="8"/>
      <c r="T3" s="8"/>
      <c r="U3" s="8"/>
      <c r="V3" s="8"/>
      <c r="W3" s="8"/>
      <c r="X3" s="8"/>
      <c r="Y3" s="8"/>
      <c r="Z3" s="8"/>
      <c r="AA3" s="8"/>
      <c r="AB3" s="34"/>
      <c r="AC3" s="223"/>
      <c r="AJ3" s="17"/>
    </row>
    <row r="4" spans="1:29" s="2" customFormat="1" ht="70.5" customHeight="1" thickBot="1">
      <c r="A4" s="150"/>
      <c r="B4" s="151" t="s">
        <v>0</v>
      </c>
      <c r="C4" s="152" t="s">
        <v>24</v>
      </c>
      <c r="D4" s="153" t="s">
        <v>56</v>
      </c>
      <c r="E4" s="154"/>
      <c r="F4" s="154" t="s">
        <v>12</v>
      </c>
      <c r="G4" s="154"/>
      <c r="H4" s="154" t="s">
        <v>32</v>
      </c>
      <c r="I4" s="154"/>
      <c r="J4" s="154" t="s">
        <v>76</v>
      </c>
      <c r="K4" s="154"/>
      <c r="L4" s="154" t="s">
        <v>6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5" t="s">
        <v>57</v>
      </c>
      <c r="AC4" s="93"/>
    </row>
    <row r="5" spans="1:29" s="130" customFormat="1" ht="24.75" customHeight="1">
      <c r="A5" s="39"/>
      <c r="B5" s="43" t="s">
        <v>43</v>
      </c>
      <c r="C5" s="144">
        <f>AVERAGE(D5:D5)</f>
        <v>0</v>
      </c>
      <c r="D5" s="40">
        <f>MK!L26</f>
        <v>0</v>
      </c>
      <c r="E5" s="41"/>
      <c r="F5" s="41">
        <f>MK!N26</f>
        <v>0</v>
      </c>
      <c r="G5" s="41"/>
      <c r="H5" s="41">
        <f>MK!P26</f>
        <v>0</v>
      </c>
      <c r="I5" s="41"/>
      <c r="J5" s="41">
        <f>MK!R26</f>
        <v>0</v>
      </c>
      <c r="K5" s="41"/>
      <c r="L5" s="41">
        <f>MK!T26</f>
        <v>0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156">
        <f>MK!AJ26</f>
        <v>0</v>
      </c>
      <c r="AC5" s="128"/>
    </row>
    <row r="6" spans="1:29" s="130" customFormat="1" ht="24.75" customHeight="1">
      <c r="A6" s="39"/>
      <c r="B6" s="43" t="s">
        <v>14</v>
      </c>
      <c r="C6" s="144">
        <f>AVERAGE(D6:AB6)</f>
        <v>4.333333333333333</v>
      </c>
      <c r="D6" s="40">
        <f>Min!L24</f>
        <v>0</v>
      </c>
      <c r="E6" s="41"/>
      <c r="F6" s="41">
        <f>Min!N24</f>
        <v>9</v>
      </c>
      <c r="G6" s="41"/>
      <c r="H6" s="41">
        <f>Min!P24</f>
        <v>0</v>
      </c>
      <c r="I6" s="41"/>
      <c r="J6" s="41">
        <f>Min!R24</f>
        <v>17</v>
      </c>
      <c r="K6" s="41"/>
      <c r="L6" s="41">
        <f>Min!T24</f>
        <v>0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156">
        <f>Min!AJ24</f>
        <v>0</v>
      </c>
      <c r="AC6" s="128"/>
    </row>
    <row r="7" spans="1:29" s="130" customFormat="1" ht="24.75" customHeight="1">
      <c r="A7" s="39"/>
      <c r="B7" s="43" t="s">
        <v>15</v>
      </c>
      <c r="C7" s="144">
        <f aca="true" t="shared" si="0" ref="C7:C14">AVERAGE(D7:AB7)</f>
        <v>0.45</v>
      </c>
      <c r="D7" s="40">
        <f>Cad!L28</f>
        <v>0</v>
      </c>
      <c r="E7" s="41"/>
      <c r="F7" s="41">
        <f>Cad!N28</f>
        <v>5</v>
      </c>
      <c r="G7" s="41"/>
      <c r="H7" s="41">
        <f>Cad!P28</f>
        <v>0</v>
      </c>
      <c r="I7" s="41"/>
      <c r="J7" s="41">
        <f>Cad!R28</f>
        <v>4</v>
      </c>
      <c r="K7" s="41"/>
      <c r="L7" s="41">
        <f>Cad!T28</f>
        <v>0</v>
      </c>
      <c r="M7" s="41"/>
      <c r="N7" s="41">
        <f>Cad!V28</f>
        <v>0</v>
      </c>
      <c r="O7" s="41">
        <f>Cad!W28</f>
        <v>0</v>
      </c>
      <c r="P7" s="41">
        <f>Cad!X28</f>
        <v>0</v>
      </c>
      <c r="Q7" s="41">
        <f>Cad!Y28</f>
        <v>0</v>
      </c>
      <c r="R7" s="41">
        <f>Cad!Z28</f>
        <v>0</v>
      </c>
      <c r="S7" s="41">
        <f>Cad!AA28</f>
        <v>0</v>
      </c>
      <c r="T7" s="41">
        <f>Cad!AB28</f>
        <v>0</v>
      </c>
      <c r="U7" s="41">
        <f>Cad!AC28</f>
        <v>0</v>
      </c>
      <c r="V7" s="41">
        <f>Cad!AD28</f>
        <v>0</v>
      </c>
      <c r="W7" s="41">
        <f>Cad!AE28</f>
        <v>0</v>
      </c>
      <c r="X7" s="41">
        <f>Cad!AF28</f>
        <v>0</v>
      </c>
      <c r="Y7" s="41">
        <f>Cad!AG28</f>
        <v>0</v>
      </c>
      <c r="Z7" s="41">
        <f>Cad!AH28</f>
        <v>0</v>
      </c>
      <c r="AA7" s="41">
        <f>Cad!AI28</f>
        <v>0</v>
      </c>
      <c r="AB7" s="156">
        <f>Cad!AJ28</f>
        <v>0</v>
      </c>
      <c r="AC7" s="128"/>
    </row>
    <row r="8" spans="1:29" s="130" customFormat="1" ht="24.75" customHeight="1">
      <c r="A8" s="39"/>
      <c r="B8" s="43" t="s">
        <v>81</v>
      </c>
      <c r="C8" s="144">
        <f t="shared" si="0"/>
        <v>5.166666666666667</v>
      </c>
      <c r="D8" s="40">
        <f>Nat!L39</f>
        <v>0</v>
      </c>
      <c r="E8" s="41"/>
      <c r="F8" s="41">
        <f>Nat!N39</f>
        <v>12</v>
      </c>
      <c r="G8" s="41"/>
      <c r="H8" s="41">
        <f>Nat!P39</f>
        <v>0</v>
      </c>
      <c r="I8" s="41"/>
      <c r="J8" s="41">
        <f>Nat!R39</f>
        <v>19</v>
      </c>
      <c r="K8" s="41"/>
      <c r="L8" s="41">
        <f>Nat!T39</f>
        <v>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156">
        <f>Nat!AJ39</f>
        <v>0</v>
      </c>
      <c r="AC8" s="128"/>
    </row>
    <row r="9" spans="1:29" s="130" customFormat="1" ht="24.75" customHeight="1">
      <c r="A9" s="39"/>
      <c r="B9" s="43" t="s">
        <v>80</v>
      </c>
      <c r="C9" s="144">
        <f>AVERAGE(D9:AB9)</f>
        <v>0</v>
      </c>
      <c r="D9" s="40">
        <f>+Vide!L25</f>
        <v>0</v>
      </c>
      <c r="E9" s="41"/>
      <c r="F9" s="41">
        <f>+Vide!N25</f>
        <v>0</v>
      </c>
      <c r="G9" s="41"/>
      <c r="H9" s="41">
        <f>+Vide!P25</f>
        <v>0</v>
      </c>
      <c r="I9" s="41"/>
      <c r="J9" s="41">
        <f>+Vide!R25</f>
        <v>0</v>
      </c>
      <c r="K9" s="41"/>
      <c r="L9" s="41">
        <f>+Vide!T25</f>
        <v>0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156">
        <f>+Vide!AJ25</f>
        <v>0</v>
      </c>
      <c r="AC9" s="128"/>
    </row>
    <row r="10" spans="1:29" s="130" customFormat="1" ht="24.75" customHeight="1">
      <c r="A10" s="39"/>
      <c r="B10" s="43" t="s">
        <v>68</v>
      </c>
      <c r="C10" s="144">
        <f t="shared" si="0"/>
        <v>5.833333333333333</v>
      </c>
      <c r="D10" s="40">
        <f>Senior!L31</f>
        <v>0</v>
      </c>
      <c r="E10" s="41"/>
      <c r="F10" s="41">
        <f>Senior!N31</f>
        <v>17</v>
      </c>
      <c r="G10" s="41"/>
      <c r="H10" s="41">
        <f>Senior!P31</f>
        <v>0</v>
      </c>
      <c r="I10" s="41"/>
      <c r="J10" s="41">
        <f>Senior!R31</f>
        <v>18</v>
      </c>
      <c r="K10" s="41"/>
      <c r="L10" s="41">
        <f>Senior!T31</f>
        <v>0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156">
        <f>Senior!AJ31</f>
        <v>0</v>
      </c>
      <c r="AC10" s="128"/>
    </row>
    <row r="11" spans="1:29" s="130" customFormat="1" ht="24.75" customHeight="1">
      <c r="A11" s="39"/>
      <c r="B11" s="43" t="s">
        <v>73</v>
      </c>
      <c r="C11" s="144">
        <f>AVERAGE(D11:AB11)</f>
        <v>3.857142857142857</v>
      </c>
      <c r="D11" s="40">
        <f>Master!L31</f>
        <v>0</v>
      </c>
      <c r="E11" s="41"/>
      <c r="F11" s="41">
        <f>Master!N31</f>
        <v>14</v>
      </c>
      <c r="G11" s="41"/>
      <c r="H11" s="41">
        <f>Master!P31</f>
        <v>0</v>
      </c>
      <c r="I11" s="41"/>
      <c r="J11" s="41">
        <f>Master!R31</f>
        <v>13</v>
      </c>
      <c r="K11" s="41"/>
      <c r="L11" s="41">
        <f>Master!T31</f>
        <v>0</v>
      </c>
      <c r="M11" s="41"/>
      <c r="N11" s="41">
        <f>Master!V31</f>
        <v>0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156">
        <f>Master!AJ31</f>
        <v>0</v>
      </c>
      <c r="AC11" s="128"/>
    </row>
    <row r="12" spans="1:29" s="130" customFormat="1" ht="24.75" customHeight="1">
      <c r="A12" s="39"/>
      <c r="B12" s="43" t="s">
        <v>45</v>
      </c>
      <c r="C12" s="144">
        <f t="shared" si="0"/>
        <v>0</v>
      </c>
      <c r="D12" s="40">
        <f>Max!L26</f>
        <v>0</v>
      </c>
      <c r="E12" s="41"/>
      <c r="F12" s="41">
        <f>Max!N26</f>
        <v>0</v>
      </c>
      <c r="G12" s="41"/>
      <c r="H12" s="41">
        <f>Max!P26</f>
        <v>0</v>
      </c>
      <c r="I12" s="41"/>
      <c r="J12" s="41">
        <f>Max!R26</f>
        <v>0</v>
      </c>
      <c r="K12" s="41"/>
      <c r="L12" s="41">
        <f>Max!T26</f>
        <v>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156">
        <f>Max!AJ26</f>
        <v>0</v>
      </c>
      <c r="AC12" s="128"/>
    </row>
    <row r="13" spans="1:29" s="130" customFormat="1" ht="24.75" customHeight="1">
      <c r="A13" s="39"/>
      <c r="B13" s="43" t="s">
        <v>46</v>
      </c>
      <c r="C13" s="144">
        <f t="shared" si="0"/>
        <v>1.5</v>
      </c>
      <c r="D13" s="40">
        <f>'DD2'!L26</f>
        <v>0</v>
      </c>
      <c r="E13" s="41"/>
      <c r="F13" s="41">
        <f>'DD2'!N26</f>
        <v>4</v>
      </c>
      <c r="G13" s="41"/>
      <c r="H13" s="41">
        <f>'DD2'!P26</f>
        <v>0</v>
      </c>
      <c r="I13" s="41"/>
      <c r="J13" s="41">
        <f>'DD2'!R26</f>
        <v>5</v>
      </c>
      <c r="K13" s="41"/>
      <c r="L13" s="41">
        <f>'DD2'!T26</f>
        <v>0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156">
        <f>'DD2'!AJ26</f>
        <v>0</v>
      </c>
      <c r="AC13" s="128"/>
    </row>
    <row r="14" spans="1:29" s="130" customFormat="1" ht="24.75" customHeight="1">
      <c r="A14" s="39"/>
      <c r="B14" s="43" t="s">
        <v>49</v>
      </c>
      <c r="C14" s="144">
        <f t="shared" si="0"/>
        <v>1.1666666666666667</v>
      </c>
      <c r="D14" s="40">
        <f>KZ2!L36</f>
        <v>0</v>
      </c>
      <c r="E14" s="41"/>
      <c r="F14" s="41">
        <f>KZ2!N36</f>
        <v>4</v>
      </c>
      <c r="G14" s="41"/>
      <c r="H14" s="41">
        <f>KZ2!P36</f>
        <v>0</v>
      </c>
      <c r="I14" s="41"/>
      <c r="J14" s="41">
        <f>KZ2!R36</f>
        <v>3</v>
      </c>
      <c r="K14" s="41"/>
      <c r="L14" s="41">
        <f>KZ2!T36</f>
        <v>0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156">
        <f>KZ2!AJ36</f>
        <v>0</v>
      </c>
      <c r="AC14" s="128"/>
    </row>
    <row r="15" spans="1:29" s="130" customFormat="1" ht="24.75" customHeight="1" thickBot="1">
      <c r="A15" s="39"/>
      <c r="B15" s="43" t="s">
        <v>67</v>
      </c>
      <c r="C15" s="144">
        <f>AVERAGE(D15:AB15)</f>
        <v>4.333333333333333</v>
      </c>
      <c r="D15" s="40">
        <f>'KZ2 Master'!L30</f>
        <v>0</v>
      </c>
      <c r="E15" s="41"/>
      <c r="F15" s="41">
        <f>'KZ2 Master'!N30</f>
        <v>16</v>
      </c>
      <c r="G15" s="41"/>
      <c r="H15" s="41">
        <f>'KZ2 Master'!P30</f>
        <v>0</v>
      </c>
      <c r="I15" s="41"/>
      <c r="J15" s="41">
        <f>'KZ2 Master'!R30</f>
        <v>10</v>
      </c>
      <c r="K15" s="41"/>
      <c r="L15" s="41">
        <f>'KZ2 Master'!T30</f>
        <v>0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156">
        <f>'KZ2 Master'!AJ30</f>
        <v>0</v>
      </c>
      <c r="AC15" s="128"/>
    </row>
    <row r="16" spans="1:30" s="135" customFormat="1" ht="24.75" customHeight="1" thickBot="1">
      <c r="A16" s="159"/>
      <c r="B16" s="160" t="s">
        <v>4</v>
      </c>
      <c r="C16" s="161">
        <f>AVERAGE(D16:AB16)</f>
        <v>28.333333333333332</v>
      </c>
      <c r="D16" s="162">
        <f>SUM(D5:D15)</f>
        <v>0</v>
      </c>
      <c r="E16" s="163"/>
      <c r="F16" s="163">
        <f>SUM(F5:F15)</f>
        <v>81</v>
      </c>
      <c r="G16" s="163"/>
      <c r="H16" s="163">
        <f>SUM(H5:H15)</f>
        <v>0</v>
      </c>
      <c r="I16" s="163"/>
      <c r="J16" s="163">
        <f>SUM(J5:J15)</f>
        <v>89</v>
      </c>
      <c r="K16" s="163"/>
      <c r="L16" s="163">
        <f>SUM(L5:L15)</f>
        <v>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>
        <f>SUM(AB5:AB15)</f>
        <v>0</v>
      </c>
      <c r="AC16" s="133"/>
      <c r="AD16" s="133"/>
    </row>
    <row r="17" spans="1:29" s="135" customFormat="1" ht="24.75" customHeight="1">
      <c r="A17" s="133"/>
      <c r="B17" s="134"/>
      <c r="C17" s="134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4"/>
      <c r="AC17" s="133"/>
    </row>
    <row r="18" spans="1:29" s="138" customFormat="1" ht="23.25" customHeight="1">
      <c r="A18" s="81"/>
      <c r="B18" s="90"/>
      <c r="C18" s="140" t="s">
        <v>35</v>
      </c>
      <c r="D18" s="108">
        <v>4</v>
      </c>
      <c r="E18" s="13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90"/>
      <c r="AC18" s="81"/>
    </row>
    <row r="19" spans="1:29" s="138" customFormat="1" ht="12.75">
      <c r="A19" s="81"/>
      <c r="B19" s="90"/>
      <c r="C19" s="139" t="s">
        <v>34</v>
      </c>
      <c r="D19" s="108">
        <v>3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X19" s="108"/>
      <c r="Y19" s="108"/>
      <c r="Z19" s="108"/>
      <c r="AA19" s="108"/>
      <c r="AB19" s="90"/>
      <c r="AC19" s="81"/>
    </row>
    <row r="20" spans="1:29" s="138" customFormat="1" ht="12.75">
      <c r="A20" s="81"/>
      <c r="B20" s="90"/>
      <c r="C20" s="90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90"/>
      <c r="AC20" s="81"/>
    </row>
    <row r="21" spans="1:29" s="138" customFormat="1" ht="12.75">
      <c r="A21" s="81"/>
      <c r="B21" s="90"/>
      <c r="C21" s="9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90"/>
      <c r="AC21" s="81"/>
    </row>
    <row r="22" spans="1:29" s="138" customFormat="1" ht="23.25">
      <c r="A22" s="81"/>
      <c r="B22" s="376" t="s">
        <v>23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141"/>
      <c r="P22" s="352">
        <f>SUM(D16:AB16)</f>
        <v>170</v>
      </c>
      <c r="Q22" s="352"/>
      <c r="R22" s="352"/>
      <c r="S22" s="352"/>
      <c r="T22" s="352"/>
      <c r="U22" s="352"/>
      <c r="V22" s="108"/>
      <c r="W22" s="108"/>
      <c r="X22" s="108"/>
      <c r="Y22" s="375"/>
      <c r="Z22" s="375"/>
      <c r="AA22" s="142"/>
      <c r="AB22" s="90"/>
      <c r="AC22" s="81"/>
    </row>
    <row r="23" spans="1:29" s="138" customFormat="1" ht="23.25">
      <c r="A23" s="81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141"/>
      <c r="P23" s="352"/>
      <c r="Q23" s="352"/>
      <c r="R23" s="352"/>
      <c r="S23" s="352"/>
      <c r="T23" s="352"/>
      <c r="U23" s="352"/>
      <c r="V23" s="108"/>
      <c r="W23" s="108"/>
      <c r="X23" s="108"/>
      <c r="Y23" s="108"/>
      <c r="Z23" s="108"/>
      <c r="AA23" s="142"/>
      <c r="AB23" s="90"/>
      <c r="AC23" s="81"/>
    </row>
    <row r="24" spans="1:29" s="138" customFormat="1" ht="12.75">
      <c r="A24" s="81"/>
      <c r="B24" s="90"/>
      <c r="C24" s="9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90"/>
      <c r="AC24" s="81"/>
    </row>
    <row r="25" spans="1:29" s="138" customFormat="1" ht="12.75">
      <c r="A25" s="81"/>
      <c r="B25" s="90"/>
      <c r="C25" s="90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90"/>
      <c r="AC25" s="81"/>
    </row>
    <row r="26" spans="1:29" s="138" customFormat="1" ht="12.75">
      <c r="A26" s="81"/>
      <c r="B26" s="90"/>
      <c r="C26" s="9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90"/>
      <c r="AC26" s="81"/>
    </row>
    <row r="27" spans="1:29" s="138" customFormat="1" ht="12.75">
      <c r="A27" s="81"/>
      <c r="B27" s="90"/>
      <c r="C27" s="9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90"/>
      <c r="AC27" s="81"/>
    </row>
    <row r="28" spans="1:29" s="138" customFormat="1" ht="12.75">
      <c r="A28" s="81"/>
      <c r="B28" s="90"/>
      <c r="C28" s="9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90"/>
      <c r="AC28" s="81"/>
    </row>
    <row r="29" spans="1:29" s="138" customFormat="1" ht="12.75">
      <c r="A29" s="81"/>
      <c r="B29" s="90"/>
      <c r="C29" s="9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90"/>
      <c r="AC29" s="81"/>
    </row>
    <row r="30" spans="1:29" s="138" customFormat="1" ht="12.75">
      <c r="A30" s="81"/>
      <c r="B30" s="90"/>
      <c r="C30" s="9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90"/>
      <c r="AC30" s="81"/>
    </row>
    <row r="31" spans="1:29" s="138" customFormat="1" ht="12.75">
      <c r="A31" s="81"/>
      <c r="B31" s="90"/>
      <c r="C31" s="9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90"/>
      <c r="AC31" s="81"/>
    </row>
    <row r="32" spans="1:29" s="138" customFormat="1" ht="12.75">
      <c r="A32" s="81"/>
      <c r="B32" s="90"/>
      <c r="C32" s="9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90"/>
      <c r="AC32" s="81"/>
    </row>
    <row r="33" spans="1:29" s="138" customFormat="1" ht="12.75">
      <c r="A33" s="81"/>
      <c r="B33" s="90"/>
      <c r="C33" s="9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90"/>
      <c r="AC33" s="81"/>
    </row>
    <row r="34" spans="1:29" s="138" customFormat="1" ht="12.75">
      <c r="A34" s="81"/>
      <c r="B34" s="90"/>
      <c r="C34" s="9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90"/>
      <c r="AC34" s="81"/>
    </row>
    <row r="35" spans="1:29" s="138" customFormat="1" ht="12.75">
      <c r="A35" s="81"/>
      <c r="B35" s="90"/>
      <c r="C35" s="9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90"/>
      <c r="AC35" s="81"/>
    </row>
    <row r="36" spans="1:29" s="138" customFormat="1" ht="12.75">
      <c r="A36" s="81"/>
      <c r="B36" s="90"/>
      <c r="C36" s="9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90"/>
      <c r="AC36" s="81"/>
    </row>
    <row r="37" spans="1:29" s="138" customFormat="1" ht="12.75">
      <c r="A37" s="81"/>
      <c r="B37" s="90"/>
      <c r="C37" s="9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90"/>
      <c r="AC37" s="81"/>
    </row>
    <row r="38" spans="1:29" s="138" customFormat="1" ht="12.75">
      <c r="A38" s="81"/>
      <c r="B38" s="90"/>
      <c r="C38" s="9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90"/>
      <c r="AC38" s="81"/>
    </row>
    <row r="39" spans="1:29" s="138" customFormat="1" ht="12.75">
      <c r="A39" s="81"/>
      <c r="B39" s="90"/>
      <c r="C39" s="9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90"/>
      <c r="AC39" s="81"/>
    </row>
    <row r="40" spans="1:29" s="138" customFormat="1" ht="12.75">
      <c r="A40" s="81"/>
      <c r="B40" s="90"/>
      <c r="C40" s="9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90"/>
      <c r="AC40" s="81"/>
    </row>
    <row r="41" spans="1:29" s="138" customFormat="1" ht="12.75">
      <c r="A41" s="81"/>
      <c r="B41" s="90"/>
      <c r="C41" s="9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90"/>
      <c r="AC41" s="81"/>
    </row>
    <row r="42" spans="1:29" s="138" customFormat="1" ht="12.75">
      <c r="A42" s="81"/>
      <c r="B42" s="90"/>
      <c r="C42" s="9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90"/>
      <c r="AC42" s="81"/>
    </row>
    <row r="43" spans="1:29" s="138" customFormat="1" ht="12.75">
      <c r="A43" s="81"/>
      <c r="B43" s="90"/>
      <c r="C43" s="9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90"/>
      <c r="AC43" s="81"/>
    </row>
    <row r="44" spans="1:29" s="138" customFormat="1" ht="12.75">
      <c r="A44" s="81"/>
      <c r="B44" s="90"/>
      <c r="C44" s="9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90"/>
      <c r="AC44" s="81"/>
    </row>
    <row r="45" spans="1:29" s="138" customFormat="1" ht="12.75">
      <c r="A45" s="81"/>
      <c r="B45" s="90"/>
      <c r="C45" s="9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90"/>
      <c r="AC45" s="81"/>
    </row>
    <row r="46" spans="1:29" s="138" customFormat="1" ht="12.75">
      <c r="A46" s="81"/>
      <c r="B46" s="90"/>
      <c r="C46" s="9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90"/>
      <c r="AC46" s="81"/>
    </row>
    <row r="47" spans="1:29" s="138" customFormat="1" ht="12.75">
      <c r="A47" s="81"/>
      <c r="B47" s="90"/>
      <c r="C47" s="9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90"/>
      <c r="AC47" s="81"/>
    </row>
    <row r="48" spans="1:29" s="138" customFormat="1" ht="12.75">
      <c r="A48" s="81"/>
      <c r="B48" s="90"/>
      <c r="C48" s="9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90"/>
      <c r="AC48" s="81"/>
    </row>
    <row r="49" spans="1:29" s="138" customFormat="1" ht="12.75">
      <c r="A49" s="81"/>
      <c r="B49" s="90"/>
      <c r="C49" s="9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90"/>
      <c r="AC49" s="81"/>
    </row>
    <row r="50" spans="1:29" s="138" customFormat="1" ht="12.75">
      <c r="A50" s="81"/>
      <c r="B50" s="90"/>
      <c r="C50" s="9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90"/>
      <c r="AC50" s="81"/>
    </row>
    <row r="51" spans="1:29" s="138" customFormat="1" ht="12.75">
      <c r="A51" s="81"/>
      <c r="B51" s="90"/>
      <c r="C51" s="9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90"/>
      <c r="AC51" s="81"/>
    </row>
    <row r="52" spans="1:29" s="138" customFormat="1" ht="12.75">
      <c r="A52" s="81"/>
      <c r="B52" s="90"/>
      <c r="C52" s="9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90"/>
      <c r="AC52" s="81"/>
    </row>
    <row r="53" spans="1:29" s="138" customFormat="1" ht="12.75">
      <c r="A53" s="81"/>
      <c r="B53" s="90"/>
      <c r="C53" s="9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90"/>
      <c r="AC53" s="81"/>
    </row>
    <row r="54" spans="1:29" s="138" customFormat="1" ht="12.75">
      <c r="A54" s="81"/>
      <c r="B54" s="90"/>
      <c r="C54" s="9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90"/>
      <c r="AC54" s="81"/>
    </row>
    <row r="55" spans="1:29" s="138" customFormat="1" ht="12.75">
      <c r="A55" s="81"/>
      <c r="B55" s="90"/>
      <c r="C55" s="9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90"/>
      <c r="AC55" s="81"/>
    </row>
    <row r="56" spans="1:29" s="138" customFormat="1" ht="12.75">
      <c r="A56" s="81"/>
      <c r="B56" s="90"/>
      <c r="C56" s="90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90"/>
      <c r="AC56" s="81"/>
    </row>
    <row r="57" spans="1:29" s="138" customFormat="1" ht="12.75">
      <c r="A57" s="81"/>
      <c r="B57" s="90"/>
      <c r="C57" s="9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90"/>
      <c r="AC57" s="81"/>
    </row>
    <row r="58" spans="1:29" s="138" customFormat="1" ht="12.75">
      <c r="A58" s="81"/>
      <c r="B58" s="90"/>
      <c r="C58" s="9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90"/>
      <c r="AC58" s="81"/>
    </row>
    <row r="59" spans="1:29" s="138" customFormat="1" ht="12.75">
      <c r="A59" s="81"/>
      <c r="B59" s="90"/>
      <c r="C59" s="9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90"/>
      <c r="AC59" s="81"/>
    </row>
    <row r="60" spans="1:29" s="138" customFormat="1" ht="12.75">
      <c r="A60" s="81"/>
      <c r="B60" s="90"/>
      <c r="C60" s="9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90"/>
      <c r="AC60" s="81"/>
    </row>
    <row r="61" spans="1:29" s="138" customFormat="1" ht="12.75">
      <c r="A61" s="81"/>
      <c r="B61" s="90"/>
      <c r="C61" s="9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90"/>
      <c r="AC61" s="81"/>
    </row>
    <row r="62" spans="1:29" s="138" customFormat="1" ht="12.75">
      <c r="A62" s="81"/>
      <c r="B62" s="90"/>
      <c r="C62" s="9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90"/>
      <c r="AC62" s="81"/>
    </row>
    <row r="63" spans="1:29" s="138" customFormat="1" ht="12.75">
      <c r="A63" s="81"/>
      <c r="B63" s="90"/>
      <c r="C63" s="9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90"/>
      <c r="AC63" s="81"/>
    </row>
    <row r="64" spans="1:29" s="138" customFormat="1" ht="12.75">
      <c r="A64" s="81"/>
      <c r="B64" s="90"/>
      <c r="C64" s="9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90"/>
      <c r="AC64" s="81"/>
    </row>
    <row r="65" spans="1:29" s="138" customFormat="1" ht="12.75">
      <c r="A65" s="81"/>
      <c r="B65" s="90"/>
      <c r="C65" s="9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90"/>
      <c r="AC65" s="81"/>
    </row>
    <row r="66" spans="1:29" s="138" customFormat="1" ht="12.75">
      <c r="A66" s="81"/>
      <c r="B66" s="90"/>
      <c r="C66" s="9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90"/>
      <c r="AC66" s="81"/>
    </row>
    <row r="67" spans="1:29" s="138" customFormat="1" ht="12.75">
      <c r="A67" s="81"/>
      <c r="B67" s="90"/>
      <c r="C67" s="9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90"/>
      <c r="AC67" s="81"/>
    </row>
    <row r="68" spans="1:29" s="138" customFormat="1" ht="12.75">
      <c r="A68" s="81"/>
      <c r="B68" s="90"/>
      <c r="C68" s="90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90"/>
      <c r="AC68" s="81"/>
    </row>
    <row r="69" spans="1:29" s="138" customFormat="1" ht="12.75">
      <c r="A69" s="81"/>
      <c r="B69" s="90"/>
      <c r="C69" s="9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90"/>
      <c r="AC69" s="81"/>
    </row>
    <row r="70" spans="1:29" s="138" customFormat="1" ht="12.75">
      <c r="A70" s="81"/>
      <c r="B70" s="90"/>
      <c r="C70" s="9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90"/>
      <c r="AC70" s="81"/>
    </row>
    <row r="71" spans="1:29" s="138" customFormat="1" ht="12.75">
      <c r="A71" s="81"/>
      <c r="B71" s="90"/>
      <c r="C71" s="90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90"/>
      <c r="AC71" s="81"/>
    </row>
    <row r="72" spans="1:29" s="138" customFormat="1" ht="12.75">
      <c r="A72" s="81"/>
      <c r="B72" s="90"/>
      <c r="C72" s="9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90"/>
      <c r="AC72" s="81"/>
    </row>
    <row r="73" spans="1:29" s="138" customFormat="1" ht="12.75">
      <c r="A73" s="81"/>
      <c r="B73" s="90"/>
      <c r="C73" s="90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90"/>
      <c r="AC73" s="81"/>
    </row>
    <row r="74" spans="1:29" s="138" customFormat="1" ht="12.75">
      <c r="A74" s="81"/>
      <c r="B74" s="90"/>
      <c r="C74" s="9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90"/>
      <c r="AC74" s="81"/>
    </row>
    <row r="75" spans="1:29" s="138" customFormat="1" ht="12.75">
      <c r="A75" s="81"/>
      <c r="B75" s="90"/>
      <c r="C75" s="9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90"/>
      <c r="AC75" s="81"/>
    </row>
    <row r="76" spans="1:29" s="138" customFormat="1" ht="12.75">
      <c r="A76" s="81"/>
      <c r="B76" s="90"/>
      <c r="C76" s="9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90"/>
      <c r="AC76" s="81"/>
    </row>
    <row r="77" spans="1:29" s="138" customFormat="1" ht="12.75">
      <c r="A77" s="81"/>
      <c r="B77" s="90"/>
      <c r="C77" s="9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90"/>
      <c r="AC77" s="81"/>
    </row>
    <row r="78" spans="1:29" s="138" customFormat="1" ht="12.75">
      <c r="A78" s="81"/>
      <c r="B78" s="90"/>
      <c r="C78" s="9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90"/>
      <c r="AC78" s="81"/>
    </row>
  </sheetData>
  <sheetProtection/>
  <mergeCells count="5">
    <mergeCell ref="Y22:Z22"/>
    <mergeCell ref="B22:N23"/>
    <mergeCell ref="A1:AB1"/>
    <mergeCell ref="A2:AB2"/>
    <mergeCell ref="P22:U23"/>
  </mergeCells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r:id="rId2"/>
  <headerFooter alignWithMargins="0">
    <oddFooter>&amp;R&amp;"Times New Roman,Italique"&amp;D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AN45"/>
  <sheetViews>
    <sheetView showZeros="0" zoomScale="75" zoomScaleNormal="75" zoomScalePageLayoutView="0" workbookViewId="0" topLeftCell="A1">
      <selection activeCell="N11" sqref="N11"/>
    </sheetView>
  </sheetViews>
  <sheetFormatPr defaultColWidth="12" defaultRowHeight="12.75"/>
  <cols>
    <col min="1" max="1" width="3.83203125" style="81" customWidth="1"/>
    <col min="2" max="2" width="31.33203125" style="85" customWidth="1"/>
    <col min="3" max="4" width="5.83203125" style="5" customWidth="1"/>
    <col min="5" max="11" width="5.83203125" style="5" hidden="1" customWidth="1"/>
    <col min="12" max="16" width="5.83203125" style="5" customWidth="1"/>
    <col min="17" max="20" width="5.83203125" style="85" customWidth="1"/>
    <col min="21" max="21" width="9.33203125" style="85" customWidth="1"/>
    <col min="22" max="40" width="12" style="85" customWidth="1"/>
    <col min="41" max="16384" width="12" style="1" customWidth="1"/>
  </cols>
  <sheetData>
    <row r="1" spans="1:40" s="6" customFormat="1" ht="35.25" customHeight="1">
      <c r="A1" s="353" t="s">
        <v>243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91"/>
      <c r="S1" s="91"/>
      <c r="T1" s="92"/>
      <c r="U1" s="92"/>
      <c r="V1" s="92"/>
      <c r="W1" s="92"/>
      <c r="X1" s="58"/>
      <c r="Y1" s="58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0" s="9" customFormat="1" ht="72" customHeight="1">
      <c r="A2" s="32" t="s">
        <v>25</v>
      </c>
      <c r="B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s="9" customFormat="1" ht="63" customHeight="1" thickBot="1">
      <c r="A3" s="35"/>
      <c r="B3" s="3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3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s="2" customFormat="1" ht="64.5" customHeight="1">
      <c r="A4" s="208"/>
      <c r="B4" s="381" t="s">
        <v>21</v>
      </c>
      <c r="C4" s="377" t="s">
        <v>19</v>
      </c>
      <c r="D4" s="379" t="s">
        <v>20</v>
      </c>
      <c r="E4" s="209" t="s">
        <v>22</v>
      </c>
      <c r="F4" s="209" t="s">
        <v>22</v>
      </c>
      <c r="G4" s="209" t="s">
        <v>22</v>
      </c>
      <c r="H4" s="209" t="s">
        <v>22</v>
      </c>
      <c r="I4" s="209" t="s">
        <v>22</v>
      </c>
      <c r="J4" s="209" t="s">
        <v>22</v>
      </c>
      <c r="K4" s="209" t="s">
        <v>22</v>
      </c>
      <c r="L4" s="321" t="s">
        <v>22</v>
      </c>
      <c r="M4" s="209" t="s">
        <v>22</v>
      </c>
      <c r="N4" s="209" t="s">
        <v>22</v>
      </c>
      <c r="O4" s="321" t="s">
        <v>22</v>
      </c>
      <c r="P4" s="210" t="s">
        <v>22</v>
      </c>
      <c r="Q4" s="211" t="s">
        <v>22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1:40" s="25" customFormat="1" ht="21.75" customHeight="1" thickBot="1">
      <c r="A5" s="206"/>
      <c r="B5" s="382"/>
      <c r="C5" s="378"/>
      <c r="D5" s="380"/>
      <c r="E5" s="49">
        <v>13</v>
      </c>
      <c r="F5" s="49">
        <v>12</v>
      </c>
      <c r="G5" s="49">
        <v>11</v>
      </c>
      <c r="H5" s="49">
        <v>10</v>
      </c>
      <c r="I5" s="49">
        <v>9</v>
      </c>
      <c r="J5" s="49">
        <v>8</v>
      </c>
      <c r="K5" s="49">
        <v>7</v>
      </c>
      <c r="L5" s="322">
        <v>6</v>
      </c>
      <c r="M5" s="49">
        <v>5</v>
      </c>
      <c r="N5" s="49">
        <v>4</v>
      </c>
      <c r="O5" s="322">
        <v>3</v>
      </c>
      <c r="P5" s="37">
        <v>2</v>
      </c>
      <c r="Q5" s="212">
        <v>1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130" customFormat="1" ht="24.75" customHeight="1">
      <c r="A6" s="145"/>
      <c r="B6" s="114" t="s">
        <v>43</v>
      </c>
      <c r="C6" s="145">
        <f>SUM(E6:M6)</f>
        <v>0</v>
      </c>
      <c r="D6" s="146">
        <f>SUM(E6:Q6)</f>
        <v>0</v>
      </c>
      <c r="E6" s="38">
        <f>COUNTIF(MK!$AM$6:$AM$81,E$5*2)</f>
        <v>0</v>
      </c>
      <c r="F6" s="38">
        <f>COUNTIF(MK!$AM$6:$AM$81,F$5*2)</f>
        <v>0</v>
      </c>
      <c r="G6" s="38">
        <f>COUNTIF(MK!$AM$6:$AM$81,G$5*2)</f>
        <v>0</v>
      </c>
      <c r="H6" s="38">
        <f>COUNTIF(MK!$AM$6:$AM$81,H$5*2)</f>
        <v>0</v>
      </c>
      <c r="I6" s="38">
        <f>COUNTIF(MK!$AM$6:$AM$81,I$5*2)</f>
        <v>0</v>
      </c>
      <c r="J6" s="38">
        <f>COUNTIF(MK!$AM$6:$AM$81,J$5*2)</f>
        <v>0</v>
      </c>
      <c r="K6" s="38">
        <f>COUNTIF(MK!$AM$6:$AM$81,K$5*2)</f>
        <v>0</v>
      </c>
      <c r="L6" s="317">
        <f>COUNTIF(MK!$AM$6:$AM$81,L$5*2)</f>
        <v>0</v>
      </c>
      <c r="M6" s="38">
        <f>COUNTIF(MK!$AM$6:$AM$81,M$5*2)</f>
        <v>0</v>
      </c>
      <c r="N6" s="38">
        <f>COUNTIF(MK!$AM$6:$AM$81,N$5*2)</f>
        <v>0</v>
      </c>
      <c r="O6" s="317">
        <f>COUNTIF(MK!$AM$6:$AM$81,O$5*2)</f>
        <v>0</v>
      </c>
      <c r="P6" s="147">
        <f>COUNTIF(MK!$AM$6:$AM$81,P$5*2)</f>
        <v>0</v>
      </c>
      <c r="Q6" s="213">
        <f>COUNTIF(MK!$AM$6:$AM$81,Q$5*2)</f>
        <v>0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s="130" customFormat="1" ht="24.75" customHeight="1">
      <c r="A7" s="39"/>
      <c r="B7" s="43" t="s">
        <v>14</v>
      </c>
      <c r="C7" s="39">
        <f>SUM(E7:N7)</f>
        <v>0</v>
      </c>
      <c r="D7" s="50">
        <v>8</v>
      </c>
      <c r="E7" s="41">
        <f>COUNTIF(Min!$AM$6:$AM$79,E$5*2)</f>
        <v>0</v>
      </c>
      <c r="F7" s="41">
        <f>COUNTIF(Min!$AM$6:$AM$79,F$5*2)</f>
        <v>0</v>
      </c>
      <c r="G7" s="41">
        <f>COUNTIF(Min!$AM$6:$AM$79,G$5*2)</f>
        <v>0</v>
      </c>
      <c r="H7" s="41">
        <f>COUNTIF(Min!$AM$6:$AM$79,H$5*2)</f>
        <v>0</v>
      </c>
      <c r="I7" s="41">
        <f>COUNTIF(Min!$AM$6:$AM$79,I$5*2)</f>
        <v>0</v>
      </c>
      <c r="J7" s="41">
        <f>COUNTIF(Min!$AM$6:$AM$79,J$5*2)</f>
        <v>0</v>
      </c>
      <c r="K7" s="41">
        <f>COUNTIF(Min!$AM$6:$AM$79,K$5*2)</f>
        <v>0</v>
      </c>
      <c r="L7" s="318">
        <f>COUNTIF(Min!$AM$6:$AM$79,L$5*2)</f>
        <v>0</v>
      </c>
      <c r="M7" s="41">
        <f>COUNTIF(Min!$AM$6:$AM$79,M$5*2)</f>
        <v>0</v>
      </c>
      <c r="N7" s="41">
        <f>COUNTIF(Min!$AM$6:$AM$79,N$5*2)</f>
        <v>0</v>
      </c>
      <c r="O7" s="318">
        <f>COUNTIF(Min!$AM$6:$AM$79,O$5*2)</f>
        <v>0</v>
      </c>
      <c r="P7" s="42">
        <f>COUNTIF(Min!$AM$6:$AM$79,P$5*2)</f>
        <v>8</v>
      </c>
      <c r="Q7" s="214">
        <f>COUNTIF(Min!$AM$6:$AM$79,Q$5*2)</f>
        <v>10</v>
      </c>
      <c r="R7" s="129"/>
      <c r="S7" s="129"/>
      <c r="T7" s="129"/>
      <c r="U7" s="323" t="e">
        <f>+S7/C7</f>
        <v>#DIV/0!</v>
      </c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</row>
    <row r="8" spans="1:40" s="130" customFormat="1" ht="24.75" customHeight="1">
      <c r="A8" s="39"/>
      <c r="B8" s="43" t="s">
        <v>15</v>
      </c>
      <c r="C8" s="39">
        <f aca="true" t="shared" si="0" ref="C8:C16">SUM(E8:N8)</f>
        <v>0</v>
      </c>
      <c r="D8" s="50">
        <v>6</v>
      </c>
      <c r="E8" s="41">
        <f>COUNTIF(Cad!$AM$6:$AM$83,E$5*2)</f>
        <v>0</v>
      </c>
      <c r="F8" s="41">
        <f>COUNTIF(Cad!$AM$6:$AM$83,F$5*2)</f>
        <v>0</v>
      </c>
      <c r="G8" s="41">
        <f>COUNTIF(Cad!$AM$6:$AM$83,G$5*2)</f>
        <v>0</v>
      </c>
      <c r="H8" s="41">
        <f>COUNTIF(Cad!$AM$6:$AM$83,H$5*2)</f>
        <v>0</v>
      </c>
      <c r="I8" s="41">
        <f>COUNTIF(Cad!$AM$6:$AM$83,I$5*2)</f>
        <v>0</v>
      </c>
      <c r="J8" s="41">
        <f>COUNTIF(Cad!$AM$6:$AM$83,J$5*2)</f>
        <v>0</v>
      </c>
      <c r="K8" s="41">
        <f>COUNTIF(Cad!$AM$6:$AM$83,K$5*2)</f>
        <v>0</v>
      </c>
      <c r="L8" s="318">
        <f>COUNTIF(Cad!$AM$6:$AM$83,L$5*2)</f>
        <v>0</v>
      </c>
      <c r="M8" s="41">
        <f>COUNTIF(Cad!$AM$6:$AM$83,M$5*2)</f>
        <v>0</v>
      </c>
      <c r="N8" s="41">
        <f>COUNTIF(Cad!$AM$6:$AM$83,N$5*2)</f>
        <v>0</v>
      </c>
      <c r="O8" s="318">
        <f>COUNTIF(Cad!$AM$6:$AM$83,O$5*2)</f>
        <v>0</v>
      </c>
      <c r="P8" s="42">
        <f>COUNTIF(Cad!$AM$6:$AM$83,P$5*2)</f>
        <v>3</v>
      </c>
      <c r="Q8" s="214">
        <f>COUNTIF(Cad!$AM$6:$AM$83,Q$5*2)</f>
        <v>3</v>
      </c>
      <c r="R8" s="129"/>
      <c r="S8" s="129"/>
      <c r="T8" s="129"/>
      <c r="U8" s="323" t="e">
        <f aca="true" t="shared" si="1" ref="U8:U17">+S8/C8</f>
        <v>#DIV/0!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s="130" customFormat="1" ht="24.75" customHeight="1">
      <c r="A9" s="39"/>
      <c r="B9" s="43" t="s">
        <v>83</v>
      </c>
      <c r="C9" s="39">
        <f t="shared" si="0"/>
        <v>0</v>
      </c>
      <c r="D9" s="50">
        <v>21</v>
      </c>
      <c r="E9" s="41">
        <f>COUNTIF(Nat!$AM$6:$AM$94,E$5*2)</f>
        <v>0</v>
      </c>
      <c r="F9" s="41">
        <f>COUNTIF(Nat!$AM$6:$AM$94,F$5*2)</f>
        <v>0</v>
      </c>
      <c r="G9" s="41">
        <f>COUNTIF(Nat!$AM$6:$AM$94,G$5*2)</f>
        <v>0</v>
      </c>
      <c r="H9" s="41">
        <f>COUNTIF(Nat!$AM$6:$AM$94,H$5*2)</f>
        <v>0</v>
      </c>
      <c r="I9" s="41">
        <f>COUNTIF(Nat!$AM$6:$AM$94,I$5*2)</f>
        <v>0</v>
      </c>
      <c r="J9" s="41">
        <f>COUNTIF(Nat!$AM$6:$AM$94,J$5*2)</f>
        <v>0</v>
      </c>
      <c r="K9" s="41">
        <f>COUNTIF(Nat!$AM$6:$AM$94,K$5*2)</f>
        <v>0</v>
      </c>
      <c r="L9" s="318">
        <f>COUNTIF(Nat!$AM$6:$AM$94,L$5*2)</f>
        <v>0</v>
      </c>
      <c r="M9" s="41">
        <f>COUNTIF(Nat!$AM$6:$AM$94,M$5*2)</f>
        <v>0</v>
      </c>
      <c r="N9" s="41">
        <f>COUNTIF(Nat!$AM$6:$AM$94,N$5*2)</f>
        <v>0</v>
      </c>
      <c r="O9" s="318">
        <f>COUNTIF(Nat!$AM$6:$AM$94,O$5*2)</f>
        <v>0</v>
      </c>
      <c r="P9" s="42">
        <f>COUNTIF(Nat!$AM$6:$AM$94,P$5*2)</f>
        <v>12</v>
      </c>
      <c r="Q9" s="214">
        <f>COUNTIF(Nat!$AM$6:$AM$94,Q$5*2)</f>
        <v>7</v>
      </c>
      <c r="R9" s="129"/>
      <c r="S9" s="129"/>
      <c r="T9" s="129"/>
      <c r="U9" s="323" t="e">
        <f t="shared" si="1"/>
        <v>#DIV/0!</v>
      </c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s="130" customFormat="1" ht="24.75" customHeight="1">
      <c r="A10" s="39"/>
      <c r="B10" s="43"/>
      <c r="C10" s="39">
        <f t="shared" si="0"/>
        <v>0</v>
      </c>
      <c r="D10" s="50">
        <f>SUM(E10:Q10)</f>
        <v>0</v>
      </c>
      <c r="E10" s="41">
        <f>COUNTIF(Vide!$AM$6:$AM$87,E$5*2)</f>
        <v>0</v>
      </c>
      <c r="F10" s="41">
        <f>COUNTIF(Vide!$AM$6:$AM$87,F$5*2)</f>
        <v>0</v>
      </c>
      <c r="G10" s="41">
        <f>COUNTIF(Vide!$AM$6:$AM$87,G$5*2)</f>
        <v>0</v>
      </c>
      <c r="H10" s="41">
        <f>COUNTIF(Vide!$AM$6:$AM$87,H$5*2)</f>
        <v>0</v>
      </c>
      <c r="I10" s="41">
        <f>COUNTIF(Vide!$AM$6:$AM$87,I$5*2)</f>
        <v>0</v>
      </c>
      <c r="J10" s="41">
        <f>COUNTIF(Vide!$AM$6:$AM$87,J$5*2)</f>
        <v>0</v>
      </c>
      <c r="K10" s="41">
        <f>COUNTIF(Vide!$AM$6:$AM$87,K$5*2)</f>
        <v>0</v>
      </c>
      <c r="L10" s="318">
        <f>COUNTIF(Vide!$AM$6:$AM$87,L$5*2)</f>
        <v>0</v>
      </c>
      <c r="M10" s="41">
        <f>COUNTIF(Vide!$AM$6:$AM$87,M$5*2)</f>
        <v>0</v>
      </c>
      <c r="N10" s="41">
        <f>COUNTIF(Vide!$AM$6:$AM$87,N$5*2)</f>
        <v>0</v>
      </c>
      <c r="O10" s="318">
        <f>COUNTIF(Vide!$AM$6:$AM$87,O$5*2)</f>
        <v>0</v>
      </c>
      <c r="P10" s="42">
        <f>COUNTIF(Vide!$AM$6:$AM$87,P$5*2)</f>
        <v>0</v>
      </c>
      <c r="Q10" s="214">
        <f>COUNTIF(Vide!$AM$6:$AM$87,Q$5*2)</f>
        <v>0</v>
      </c>
      <c r="R10" s="129"/>
      <c r="S10" s="129"/>
      <c r="T10" s="129"/>
      <c r="U10" s="323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30" customFormat="1" ht="24.75" customHeight="1">
      <c r="A11" s="39"/>
      <c r="B11" s="43" t="s">
        <v>241</v>
      </c>
      <c r="C11" s="39">
        <f t="shared" si="0"/>
        <v>0</v>
      </c>
      <c r="D11" s="50">
        <v>13</v>
      </c>
      <c r="E11" s="41">
        <f>COUNTIF(Senior!$AM$6:$AM$86,E$5*2)</f>
        <v>0</v>
      </c>
      <c r="F11" s="41">
        <f>COUNTIF(Senior!$AM$6:$AM$86,F$5*2)</f>
        <v>0</v>
      </c>
      <c r="G11" s="41">
        <f>COUNTIF(Senior!$AM$6:$AM$86,G$5*2)</f>
        <v>0</v>
      </c>
      <c r="H11" s="41">
        <f>COUNTIF(Senior!$AM$6:$AM$86,H$5*2)</f>
        <v>0</v>
      </c>
      <c r="I11" s="41">
        <f>COUNTIF(Senior!$AM$6:$AM$86,I$5*2)</f>
        <v>0</v>
      </c>
      <c r="J11" s="41">
        <f>COUNTIF(Senior!$AM$6:$AM$86,J$5*2)</f>
        <v>0</v>
      </c>
      <c r="K11" s="41">
        <f>COUNTIF(Senior!$AM$6:$AM$86,K$5*2)</f>
        <v>0</v>
      </c>
      <c r="L11" s="318">
        <f>COUNTIF(Senior!$AM$6:$AM$86,L$5*2)</f>
        <v>0</v>
      </c>
      <c r="M11" s="41">
        <f>COUNTIF(Senior!$AM$6:$AM$86,M$5*2)</f>
        <v>0</v>
      </c>
      <c r="N11" s="41">
        <f>COUNTIF(Senior!$AM$6:$AM$86,N$5*2)</f>
        <v>0</v>
      </c>
      <c r="O11" s="318">
        <f>COUNTIF(Senior!$AM$6:$AM$86,O$5*2)</f>
        <v>0</v>
      </c>
      <c r="P11" s="42">
        <f>COUNTIF(Senior!$AM$6:$AM$86,P$5*2)</f>
        <v>14</v>
      </c>
      <c r="Q11" s="214">
        <f>COUNTIF(Senior!$AM$6:$AM$86,Q$5*2)</f>
        <v>7</v>
      </c>
      <c r="R11" s="129"/>
      <c r="S11" s="129"/>
      <c r="T11" s="129"/>
      <c r="U11" s="323" t="e">
        <f t="shared" si="1"/>
        <v>#DIV/0!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s="130" customFormat="1" ht="24.75" customHeight="1">
      <c r="A12" s="39"/>
      <c r="B12" s="43" t="s">
        <v>239</v>
      </c>
      <c r="C12" s="39">
        <f>SUM(E12:N12)</f>
        <v>0</v>
      </c>
      <c r="D12" s="50">
        <v>17</v>
      </c>
      <c r="E12" s="41">
        <f>COUNTIF(Master!$AM$6:$AM$67,E$5*2)</f>
        <v>0</v>
      </c>
      <c r="F12" s="41">
        <f>COUNTIF(Master!$AM$6:$AM$67,F$5*2)</f>
        <v>0</v>
      </c>
      <c r="G12" s="41">
        <f>COUNTIF(Master!$AM$6:$AM$67,G$5*2)</f>
        <v>0</v>
      </c>
      <c r="H12" s="41">
        <f>COUNTIF(Master!$AM$6:$AM$67,H$5*2)</f>
        <v>0</v>
      </c>
      <c r="I12" s="41">
        <f>COUNTIF(Master!$AM$6:$AM$67,I$5*2)</f>
        <v>0</v>
      </c>
      <c r="J12" s="41">
        <f>COUNTIF(Master!$AM$6:$AM$67,J$5*2)</f>
        <v>0</v>
      </c>
      <c r="K12" s="41">
        <f>COUNTIF(Master!$AM$6:$AM$67,K$5*2)</f>
        <v>0</v>
      </c>
      <c r="L12" s="318">
        <f>COUNTIF(Master!$AM$6:$AM$67,L$5*2)</f>
        <v>0</v>
      </c>
      <c r="M12" s="41">
        <f>COUNTIF(Master!$AM$6:$AM$67,M$5*2)</f>
        <v>0</v>
      </c>
      <c r="N12" s="41">
        <f>COUNTIF(Master!$AM$6:$AM$67,N$5*2)</f>
        <v>0</v>
      </c>
      <c r="O12" s="318">
        <f>COUNTIF(Master!$AM$6:$AM$67,O$5*2)</f>
        <v>0</v>
      </c>
      <c r="P12" s="42">
        <f>COUNTIF(Master!$AM$6:$AM$67,P$5*2)</f>
        <v>12</v>
      </c>
      <c r="Q12" s="214">
        <f>COUNTIF(Master!$AM$6:$AM$67,Q$5*2)</f>
        <v>3</v>
      </c>
      <c r="R12" s="129"/>
      <c r="S12" s="129"/>
      <c r="T12" s="129"/>
      <c r="U12" s="323" t="e">
        <f>+S12/C12</f>
        <v>#DIV/0!</v>
      </c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1:40" s="130" customFormat="1" ht="24.75" customHeight="1">
      <c r="A13" s="39"/>
      <c r="B13" s="43" t="s">
        <v>45</v>
      </c>
      <c r="C13" s="39">
        <f t="shared" si="0"/>
        <v>0</v>
      </c>
      <c r="D13" s="50">
        <v>5</v>
      </c>
      <c r="E13" s="41">
        <f>COUNTIF(Max!$AM$6:$AM$81,E$5*2)</f>
        <v>0</v>
      </c>
      <c r="F13" s="41">
        <f>COUNTIF(Max!$AM$6:$AM$81,F$5*2)</f>
        <v>0</v>
      </c>
      <c r="G13" s="41">
        <f>COUNTIF(Max!$AM$6:$AM$81,G$5*2)</f>
        <v>0</v>
      </c>
      <c r="H13" s="41">
        <f>COUNTIF(Max!$AM$6:$AM$81,H$5*2)</f>
        <v>0</v>
      </c>
      <c r="I13" s="41">
        <f>COUNTIF(Max!$AM$6:$AM$81,I$5*2)</f>
        <v>0</v>
      </c>
      <c r="J13" s="41">
        <f>COUNTIF(Max!$AM$6:$AM$81,J$5*2)</f>
        <v>0</v>
      </c>
      <c r="K13" s="41">
        <f>COUNTIF(Max!$AM$6:$AM$81,K$5*2)</f>
        <v>0</v>
      </c>
      <c r="L13" s="318">
        <f>COUNTIF(Max!$AM$6:$AM$81,L$5*2)</f>
        <v>0</v>
      </c>
      <c r="M13" s="41">
        <f>COUNTIF(Max!$AM$6:$AM$81,M$5*2)</f>
        <v>0</v>
      </c>
      <c r="N13" s="41">
        <f>COUNTIF(Max!$AM$6:$AM$81,N$5*2)</f>
        <v>0</v>
      </c>
      <c r="O13" s="318">
        <f>COUNTIF(Max!$AM$6:$AM$81,O$5*2)</f>
        <v>0</v>
      </c>
      <c r="P13" s="42">
        <f>COUNTIF(Max!$AM$6:$AM$81,P$5*2)</f>
        <v>0</v>
      </c>
      <c r="Q13" s="214">
        <f>COUNTIF(Max!$AM$6:$AM$81,Q$5*2)</f>
        <v>0</v>
      </c>
      <c r="R13" s="129"/>
      <c r="S13" s="129"/>
      <c r="T13" s="129"/>
      <c r="U13" s="323" t="e">
        <f t="shared" si="1"/>
        <v>#DIV/0!</v>
      </c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</row>
    <row r="14" spans="1:40" s="130" customFormat="1" ht="24.75" customHeight="1">
      <c r="A14" s="39"/>
      <c r="B14" s="43" t="s">
        <v>58</v>
      </c>
      <c r="C14" s="39">
        <f t="shared" si="0"/>
        <v>0</v>
      </c>
      <c r="D14" s="50">
        <v>3</v>
      </c>
      <c r="E14" s="41">
        <f>COUNTIF('DD2'!$AM$6:$AM$67,E$5*2)</f>
        <v>0</v>
      </c>
      <c r="F14" s="41">
        <f>COUNTIF('DD2'!$AM$6:$AM$67,F$5*2)</f>
        <v>0</v>
      </c>
      <c r="G14" s="41">
        <f>COUNTIF('DD2'!$AM$6:$AM$67,G$5*2)</f>
        <v>0</v>
      </c>
      <c r="H14" s="41">
        <f>COUNTIF('DD2'!$AM$6:$AM$67,H$5*2)</f>
        <v>0</v>
      </c>
      <c r="I14" s="41">
        <f>COUNTIF('DD2'!$AM$6:$AM$67,I$5*2)</f>
        <v>0</v>
      </c>
      <c r="J14" s="41">
        <f>COUNTIF('DD2'!$AM$6:$AM$67,J$5*2)</f>
        <v>0</v>
      </c>
      <c r="K14" s="41">
        <f>COUNTIF('DD2'!$AM$6:$AM$67,K$5*2)</f>
        <v>0</v>
      </c>
      <c r="L14" s="318">
        <f>COUNTIF('DD2'!$AM$6:$AM$67,L$5*2)</f>
        <v>0</v>
      </c>
      <c r="M14" s="41">
        <f>COUNTIF('DD2'!$AM$6:$AM$67,M$5*2)</f>
        <v>0</v>
      </c>
      <c r="N14" s="41">
        <f>COUNTIF('DD2'!$AM$6:$AM$67,N$5*2)</f>
        <v>0</v>
      </c>
      <c r="O14" s="318">
        <f>COUNTIF('DD2'!$AM$6:$AM$67,O$5*2)</f>
        <v>0</v>
      </c>
      <c r="P14" s="42">
        <f>COUNTIF('DD2'!$AM$6:$AM$67,P$5*2)</f>
        <v>4</v>
      </c>
      <c r="Q14" s="214">
        <f>COUNTIF('DD2'!$AM$6:$AM$67,Q$5*2)</f>
        <v>1</v>
      </c>
      <c r="R14" s="224"/>
      <c r="S14" s="129"/>
      <c r="T14" s="129"/>
      <c r="U14" s="323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</row>
    <row r="15" spans="1:40" s="130" customFormat="1" ht="24.75" customHeight="1">
      <c r="A15" s="215"/>
      <c r="B15" s="107" t="s">
        <v>242</v>
      </c>
      <c r="C15" s="39">
        <f t="shared" si="0"/>
        <v>0</v>
      </c>
      <c r="D15" s="216">
        <v>10</v>
      </c>
      <c r="E15" s="217">
        <f>COUNTIF(KZ2!$AM$6:$AM$71,E$5*2)</f>
        <v>0</v>
      </c>
      <c r="F15" s="217">
        <f>COUNTIF(KZ2!$AM$6:$AM$71,F$5*2)</f>
        <v>0</v>
      </c>
      <c r="G15" s="217">
        <f>COUNTIF(KZ2!$AM$6:$AM$71,G$5*2)</f>
        <v>0</v>
      </c>
      <c r="H15" s="217">
        <f>COUNTIF(KZ2!$AM$6:$AM$71,H$5*2)</f>
        <v>0</v>
      </c>
      <c r="I15" s="217">
        <f>COUNTIF(KZ2!$AM$6:$AM$71,I$5*2)</f>
        <v>0</v>
      </c>
      <c r="J15" s="217">
        <f>COUNTIF(KZ2!$AM$6:$AM$71,J$5*2)</f>
        <v>0</v>
      </c>
      <c r="K15" s="217">
        <f>COUNTIF(KZ2!$AM$6:$AM$71,K$5*2)</f>
        <v>0</v>
      </c>
      <c r="L15" s="319">
        <f>COUNTIF(KZ2!$AM$6:$AM$71,L$5*2)</f>
        <v>0</v>
      </c>
      <c r="M15" s="217">
        <f>COUNTIF(KZ2!$AM$6:$AM$71,M$5*2)</f>
        <v>0</v>
      </c>
      <c r="N15" s="217">
        <f>COUNTIF(KZ2!$AM$6:$AM$71,N$5*2)</f>
        <v>0</v>
      </c>
      <c r="O15" s="319">
        <f>COUNTIF(KZ2!$AM$6:$AM$71,O$5*2)</f>
        <v>0</v>
      </c>
      <c r="P15" s="218">
        <f>COUNTIF(KZ2!$AM$6:$AM$71,P$5*2)</f>
        <v>1</v>
      </c>
      <c r="Q15" s="219">
        <f>COUNTIF(KZ2!$AM$6:$AM$71,Q$5*2)</f>
        <v>4</v>
      </c>
      <c r="R15" s="129"/>
      <c r="S15" s="129"/>
      <c r="T15" s="129"/>
      <c r="U15" s="323" t="e">
        <f t="shared" si="1"/>
        <v>#DIV/0!</v>
      </c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1:40" s="130" customFormat="1" ht="24.75" customHeight="1" thickBot="1">
      <c r="A16" s="39"/>
      <c r="B16" s="43" t="s">
        <v>240</v>
      </c>
      <c r="C16" s="39">
        <f t="shared" si="0"/>
        <v>0</v>
      </c>
      <c r="D16" s="50">
        <v>14</v>
      </c>
      <c r="E16" s="41">
        <f>COUNTIF('KZ2 Master'!$AM$6:$AM$66,E$5*2)</f>
        <v>0</v>
      </c>
      <c r="F16" s="41">
        <f>COUNTIF('KZ2 Master'!$AM$6:$AM$66,F$5*2)</f>
        <v>0</v>
      </c>
      <c r="G16" s="41">
        <f>COUNTIF('KZ2 Master'!$AM$6:$AM$66,G$5*2)</f>
        <v>0</v>
      </c>
      <c r="H16" s="41">
        <f>COUNTIF('KZ2 Master'!$AM$6:$AM$66,H$5*2)</f>
        <v>0</v>
      </c>
      <c r="I16" s="41">
        <f>COUNTIF('KZ2 Master'!$AM$6:$AM$66,I$5*2)</f>
        <v>0</v>
      </c>
      <c r="J16" s="41">
        <f>COUNTIF('KZ2 Master'!$AM$6:$AM$66,J$5*2)</f>
        <v>0</v>
      </c>
      <c r="K16" s="41">
        <f>COUNTIF('KZ2 Master'!$AM$6:$AM$66,K$5*2)</f>
        <v>0</v>
      </c>
      <c r="L16" s="318">
        <f>COUNTIF('KZ2 Master'!$AM$6:$AM$66,L$5*2)</f>
        <v>0</v>
      </c>
      <c r="M16" s="41">
        <f>COUNTIF('KZ2 Master'!$AM$6:$AM$66,M$5*2)</f>
        <v>0</v>
      </c>
      <c r="N16" s="41">
        <f>COUNTIF('KZ2 Master'!$AM$6:$AM$66,N$5*2)</f>
        <v>0</v>
      </c>
      <c r="O16" s="318">
        <f>COUNTIF('KZ2 Master'!$AM$6:$AM$66,O$5*2)</f>
        <v>0</v>
      </c>
      <c r="P16" s="42">
        <f>COUNTIF('KZ2 Master'!$AM$6:$AM$66,P$5*2)</f>
        <v>10</v>
      </c>
      <c r="Q16" s="214">
        <f>COUNTIF('KZ2 Master'!$AM$6:$AM$66,Q$5*2)</f>
        <v>6</v>
      </c>
      <c r="R16" s="129"/>
      <c r="S16" s="129"/>
      <c r="T16" s="129"/>
      <c r="U16" s="323" t="e">
        <f t="shared" si="1"/>
        <v>#DIV/0!</v>
      </c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s="135" customFormat="1" ht="24.75" customHeight="1" thickBot="1">
      <c r="A17" s="159"/>
      <c r="B17" s="160" t="s">
        <v>4</v>
      </c>
      <c r="C17" s="159">
        <f aca="true" t="shared" si="2" ref="C17:Q17">SUM(C6:C16)</f>
        <v>0</v>
      </c>
      <c r="D17" s="220">
        <f t="shared" si="2"/>
        <v>97</v>
      </c>
      <c r="E17" s="163">
        <f t="shared" si="2"/>
        <v>0</v>
      </c>
      <c r="F17" s="163">
        <f t="shared" si="2"/>
        <v>0</v>
      </c>
      <c r="G17" s="163">
        <f t="shared" si="2"/>
        <v>0</v>
      </c>
      <c r="H17" s="163">
        <f t="shared" si="2"/>
        <v>0</v>
      </c>
      <c r="I17" s="163">
        <f t="shared" si="2"/>
        <v>0</v>
      </c>
      <c r="J17" s="163">
        <f t="shared" si="2"/>
        <v>0</v>
      </c>
      <c r="K17" s="163">
        <f t="shared" si="2"/>
        <v>0</v>
      </c>
      <c r="L17" s="320">
        <f t="shared" si="2"/>
        <v>0</v>
      </c>
      <c r="M17" s="163">
        <f t="shared" si="2"/>
        <v>0</v>
      </c>
      <c r="N17" s="163">
        <f t="shared" si="2"/>
        <v>0</v>
      </c>
      <c r="O17" s="320">
        <f t="shared" si="2"/>
        <v>0</v>
      </c>
      <c r="P17" s="221">
        <f t="shared" si="2"/>
        <v>64</v>
      </c>
      <c r="Q17" s="222">
        <f t="shared" si="2"/>
        <v>41</v>
      </c>
      <c r="R17" s="129"/>
      <c r="S17" s="134">
        <f>SUM(S6:S16)</f>
        <v>0</v>
      </c>
      <c r="T17" s="129"/>
      <c r="U17" s="323" t="e">
        <f t="shared" si="1"/>
        <v>#DIV/0!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1:40" s="138" customFormat="1" ht="23.25" customHeight="1">
      <c r="A18" s="81"/>
      <c r="B18" s="90"/>
      <c r="C18" s="13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s="138" customFormat="1" ht="12.75">
      <c r="A19" s="81"/>
      <c r="B19" s="9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s="138" customFormat="1" ht="12.75">
      <c r="A20" s="81"/>
      <c r="B20" s="90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s="138" customFormat="1" ht="12.75">
      <c r="A21" s="81"/>
      <c r="B21" s="9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s="138" customFormat="1" ht="12.75">
      <c r="A22" s="81"/>
      <c r="B22" s="90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s="138" customFormat="1" ht="12.75">
      <c r="A23" s="81"/>
      <c r="B23" s="90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138" customFormat="1" ht="12.75">
      <c r="A24" s="81"/>
      <c r="B24" s="9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s="138" customFormat="1" ht="12.75">
      <c r="A25" s="81"/>
      <c r="B25" s="9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s="138" customFormat="1" ht="12.75">
      <c r="A26" s="81"/>
      <c r="B26" s="90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s="138" customFormat="1" ht="12.75">
      <c r="A27" s="81"/>
      <c r="B27" s="90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s="138" customFormat="1" ht="12.75">
      <c r="A28" s="81"/>
      <c r="B28" s="9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s="138" customFormat="1" ht="12.75">
      <c r="A29" s="81"/>
      <c r="B29" s="9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s="138" customFormat="1" ht="12.75">
      <c r="A30" s="81"/>
      <c r="B30" s="90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s="138" customFormat="1" ht="12.75">
      <c r="A31" s="81"/>
      <c r="B31" s="9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s="138" customFormat="1" ht="12.75">
      <c r="A32" s="81"/>
      <c r="B32" s="90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s="138" customFormat="1" ht="12.75">
      <c r="A33" s="81"/>
      <c r="B33" s="9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s="138" customFormat="1" ht="12.75">
      <c r="A34" s="81"/>
      <c r="B34" s="90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s="138" customFormat="1" ht="12.75">
      <c r="A35" s="81"/>
      <c r="B35" s="9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s="138" customFormat="1" ht="12.75">
      <c r="A36" s="81"/>
      <c r="B36" s="9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s="138" customFormat="1" ht="12.75">
      <c r="A37" s="81"/>
      <c r="B37" s="90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s="138" customFormat="1" ht="12.75">
      <c r="A38" s="81"/>
      <c r="B38" s="9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s="138" customFormat="1" ht="12.75">
      <c r="A39" s="81"/>
      <c r="B39" s="9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s="138" customFormat="1" ht="12.75">
      <c r="A40" s="81"/>
      <c r="B40" s="90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s="138" customFormat="1" ht="12.75">
      <c r="A41" s="81"/>
      <c r="B41" s="9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s="138" customFormat="1" ht="12.75">
      <c r="A42" s="81"/>
      <c r="B42" s="9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s="138" customFormat="1" ht="12.75">
      <c r="A43" s="81"/>
      <c r="B43" s="9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s="138" customFormat="1" ht="12.75">
      <c r="A44" s="81"/>
      <c r="B44" s="9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s="138" customFormat="1" ht="12.75">
      <c r="A45" s="81"/>
      <c r="B45" s="9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</sheetData>
  <sheetProtection/>
  <mergeCells count="4">
    <mergeCell ref="A1:Q1"/>
    <mergeCell ref="C4:C5"/>
    <mergeCell ref="D4:D5"/>
    <mergeCell ref="B4:B5"/>
  </mergeCells>
  <printOptions/>
  <pageMargins left="0.7874015748031497" right="0.3937007874015748" top="0.5511811023622047" bottom="0.5905511811023623" header="0.5118110236220472" footer="0.5118110236220472"/>
  <pageSetup fitToHeight="1" fitToWidth="1" horizontalDpi="600" verticalDpi="600" orientation="landscape" paperSize="9" scale="88" r:id="rId1"/>
  <headerFooter alignWithMargins="0">
    <oddFooter>&amp;R&amp;"Times New Roman,Italique"&amp;D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9"/>
  <dimension ref="A1:J126"/>
  <sheetViews>
    <sheetView view="pageBreakPreview" zoomScale="60" zoomScaleNormal="75" zoomScalePageLayoutView="0" workbookViewId="0" topLeftCell="A19">
      <selection activeCell="N26" sqref="N26"/>
    </sheetView>
  </sheetViews>
  <sheetFormatPr defaultColWidth="12" defaultRowHeight="12.75"/>
  <cols>
    <col min="1" max="1" width="25.83203125" style="304" customWidth="1"/>
    <col min="2" max="2" width="20.83203125" style="259" customWidth="1"/>
    <col min="3" max="3" width="1.171875" style="259" customWidth="1"/>
    <col min="4" max="4" width="20.83203125" style="260" customWidth="1"/>
    <col min="5" max="5" width="25.83203125" style="306" customWidth="1"/>
    <col min="6" max="6" width="20.83203125" style="262" customWidth="1"/>
    <col min="7" max="7" width="1.171875" style="262" customWidth="1"/>
    <col min="8" max="8" width="20.83203125" style="262" customWidth="1"/>
    <col min="9" max="16384" width="12" style="56" customWidth="1"/>
  </cols>
  <sheetData>
    <row r="1" spans="1:10" s="55" customFormat="1" ht="60" customHeight="1">
      <c r="A1" s="283" t="s">
        <v>120</v>
      </c>
      <c r="B1" s="282" t="s">
        <v>139</v>
      </c>
      <c r="C1" s="282"/>
      <c r="D1" s="283" t="s">
        <v>53</v>
      </c>
      <c r="E1" s="286" t="s">
        <v>91</v>
      </c>
      <c r="F1" s="283" t="s">
        <v>92</v>
      </c>
      <c r="G1" s="283"/>
      <c r="H1" s="283" t="s">
        <v>37</v>
      </c>
      <c r="J1" s="55">
        <v>1</v>
      </c>
    </row>
    <row r="2" spans="1:10" s="55" customFormat="1" ht="60" customHeight="1">
      <c r="A2" s="283" t="s">
        <v>94</v>
      </c>
      <c r="B2" s="282" t="s">
        <v>138</v>
      </c>
      <c r="C2" s="282"/>
      <c r="D2" s="283" t="s">
        <v>36</v>
      </c>
      <c r="E2" s="286" t="s">
        <v>89</v>
      </c>
      <c r="F2" s="282" t="s">
        <v>90</v>
      </c>
      <c r="G2" s="282"/>
      <c r="H2" s="283" t="s">
        <v>36</v>
      </c>
      <c r="J2" s="55">
        <v>2</v>
      </c>
    </row>
    <row r="3" spans="1:10" s="55" customFormat="1" ht="60" customHeight="1">
      <c r="A3" s="283" t="s">
        <v>111</v>
      </c>
      <c r="B3" s="282" t="s">
        <v>155</v>
      </c>
      <c r="C3" s="282"/>
      <c r="D3" s="283" t="s">
        <v>36</v>
      </c>
      <c r="E3" s="286" t="s">
        <v>87</v>
      </c>
      <c r="F3" s="282" t="s">
        <v>79</v>
      </c>
      <c r="G3" s="282"/>
      <c r="H3" s="283" t="s">
        <v>53</v>
      </c>
      <c r="J3" s="55">
        <v>3</v>
      </c>
    </row>
    <row r="4" spans="1:10" s="55" customFormat="1" ht="60" customHeight="1">
      <c r="A4" s="283" t="s">
        <v>140</v>
      </c>
      <c r="B4" s="282" t="s">
        <v>179</v>
      </c>
      <c r="C4" s="282"/>
      <c r="D4" s="283" t="s">
        <v>53</v>
      </c>
      <c r="E4" s="286" t="s">
        <v>141</v>
      </c>
      <c r="F4" s="282" t="s">
        <v>142</v>
      </c>
      <c r="G4" s="282"/>
      <c r="H4" s="283" t="s">
        <v>36</v>
      </c>
      <c r="J4" s="55">
        <v>4</v>
      </c>
    </row>
    <row r="5" spans="1:10" s="55" customFormat="1" ht="60" customHeight="1">
      <c r="A5" s="283" t="s">
        <v>213</v>
      </c>
      <c r="B5" s="282" t="s">
        <v>70</v>
      </c>
      <c r="C5" s="282"/>
      <c r="D5" s="283" t="s">
        <v>42</v>
      </c>
      <c r="E5" s="286" t="s">
        <v>88</v>
      </c>
      <c r="F5" s="282" t="s">
        <v>79</v>
      </c>
      <c r="G5" s="282"/>
      <c r="H5" s="283" t="s">
        <v>36</v>
      </c>
      <c r="J5" s="55">
        <v>5</v>
      </c>
    </row>
    <row r="6" spans="1:10" s="55" customFormat="1" ht="60" customHeight="1">
      <c r="A6" s="283" t="s">
        <v>101</v>
      </c>
      <c r="B6" s="282" t="s">
        <v>102</v>
      </c>
      <c r="C6" s="282"/>
      <c r="D6" s="283" t="s">
        <v>36</v>
      </c>
      <c r="E6" s="305" t="s">
        <v>133</v>
      </c>
      <c r="F6" s="284" t="s">
        <v>134</v>
      </c>
      <c r="G6" s="284"/>
      <c r="H6" s="285" t="s">
        <v>42</v>
      </c>
      <c r="J6" s="55">
        <v>6</v>
      </c>
    </row>
    <row r="7" spans="1:10" s="55" customFormat="1" ht="60" customHeight="1">
      <c r="A7" s="283" t="s">
        <v>157</v>
      </c>
      <c r="B7" s="282" t="s">
        <v>95</v>
      </c>
      <c r="C7" s="282"/>
      <c r="D7" s="283" t="s">
        <v>37</v>
      </c>
      <c r="E7" s="286" t="s">
        <v>140</v>
      </c>
      <c r="F7" s="282" t="s">
        <v>125</v>
      </c>
      <c r="G7" s="282"/>
      <c r="H7" s="283" t="s">
        <v>53</v>
      </c>
      <c r="J7" s="55">
        <v>7</v>
      </c>
    </row>
    <row r="8" spans="1:10" s="55" customFormat="1" ht="60" customHeight="1">
      <c r="A8" s="283" t="s">
        <v>97</v>
      </c>
      <c r="B8" s="282" t="s">
        <v>55</v>
      </c>
      <c r="C8" s="282"/>
      <c r="D8" s="283" t="s">
        <v>9</v>
      </c>
      <c r="E8" s="286" t="s">
        <v>136</v>
      </c>
      <c r="F8" s="282" t="s">
        <v>137</v>
      </c>
      <c r="G8" s="282"/>
      <c r="H8" s="283" t="s">
        <v>36</v>
      </c>
      <c r="J8" s="55">
        <v>8</v>
      </c>
    </row>
    <row r="9" spans="1:10" s="55" customFormat="1" ht="60" customHeight="1">
      <c r="A9" s="283" t="s">
        <v>154</v>
      </c>
      <c r="B9" s="282" t="s">
        <v>155</v>
      </c>
      <c r="C9" s="282"/>
      <c r="D9" s="283" t="s">
        <v>37</v>
      </c>
      <c r="E9" s="286" t="s">
        <v>215</v>
      </c>
      <c r="F9" s="282" t="s">
        <v>216</v>
      </c>
      <c r="G9" s="282"/>
      <c r="H9" s="283" t="s">
        <v>18</v>
      </c>
      <c r="J9" s="55">
        <v>9</v>
      </c>
    </row>
    <row r="10" spans="1:10" s="55" customFormat="1" ht="60" customHeight="1">
      <c r="A10" s="283" t="s">
        <v>103</v>
      </c>
      <c r="B10" s="282" t="s">
        <v>104</v>
      </c>
      <c r="C10" s="282"/>
      <c r="D10" s="283" t="s">
        <v>53</v>
      </c>
      <c r="E10" s="305" t="s">
        <v>151</v>
      </c>
      <c r="F10" s="284" t="s">
        <v>152</v>
      </c>
      <c r="G10" s="284"/>
      <c r="H10" s="285" t="s">
        <v>42</v>
      </c>
      <c r="J10" s="55">
        <v>10</v>
      </c>
    </row>
    <row r="11" spans="1:10" s="55" customFormat="1" ht="60" customHeight="1">
      <c r="A11" s="283" t="s">
        <v>98</v>
      </c>
      <c r="B11" s="282" t="s">
        <v>99</v>
      </c>
      <c r="C11" s="282"/>
      <c r="D11" s="283" t="s">
        <v>12</v>
      </c>
      <c r="E11" s="286" t="s">
        <v>161</v>
      </c>
      <c r="F11" s="282" t="s">
        <v>62</v>
      </c>
      <c r="G11" s="282"/>
      <c r="H11" s="283" t="s">
        <v>7</v>
      </c>
      <c r="J11" s="55">
        <v>11</v>
      </c>
    </row>
    <row r="12" spans="1:10" s="55" customFormat="1" ht="60" customHeight="1">
      <c r="A12" s="283" t="s">
        <v>71</v>
      </c>
      <c r="B12" s="282" t="s">
        <v>100</v>
      </c>
      <c r="C12" s="282"/>
      <c r="D12" s="283" t="s">
        <v>12</v>
      </c>
      <c r="E12" s="286" t="s">
        <v>191</v>
      </c>
      <c r="F12" s="282" t="s">
        <v>192</v>
      </c>
      <c r="G12" s="282"/>
      <c r="H12" s="283" t="s">
        <v>53</v>
      </c>
      <c r="J12" s="55">
        <v>12</v>
      </c>
    </row>
    <row r="13" spans="1:10" s="55" customFormat="1" ht="60" customHeight="1">
      <c r="A13" s="283" t="s">
        <v>107</v>
      </c>
      <c r="B13" s="282" t="s">
        <v>108</v>
      </c>
      <c r="C13" s="282"/>
      <c r="D13" s="283" t="s">
        <v>36</v>
      </c>
      <c r="E13" s="286" t="s">
        <v>198</v>
      </c>
      <c r="F13" s="282" t="s">
        <v>139</v>
      </c>
      <c r="G13" s="282"/>
      <c r="H13" s="283" t="s">
        <v>7</v>
      </c>
      <c r="J13" s="55">
        <v>13</v>
      </c>
    </row>
    <row r="14" spans="1:10" s="55" customFormat="1" ht="60" customHeight="1">
      <c r="A14" s="283" t="s">
        <v>150</v>
      </c>
      <c r="B14" s="282" t="s">
        <v>147</v>
      </c>
      <c r="C14" s="282"/>
      <c r="D14" s="283" t="s">
        <v>9</v>
      </c>
      <c r="E14" s="286" t="s">
        <v>160</v>
      </c>
      <c r="F14" s="282" t="s">
        <v>60</v>
      </c>
      <c r="G14" s="282"/>
      <c r="H14" s="283" t="s">
        <v>37</v>
      </c>
      <c r="J14" s="55">
        <v>14</v>
      </c>
    </row>
    <row r="15" spans="1:10" s="55" customFormat="1" ht="60" customHeight="1">
      <c r="A15" s="283" t="s">
        <v>96</v>
      </c>
      <c r="B15" s="282" t="s">
        <v>70</v>
      </c>
      <c r="C15" s="282"/>
      <c r="D15" s="283" t="s">
        <v>37</v>
      </c>
      <c r="E15" s="286" t="s">
        <v>146</v>
      </c>
      <c r="F15" s="282" t="s">
        <v>113</v>
      </c>
      <c r="G15" s="282"/>
      <c r="H15" s="283" t="s">
        <v>37</v>
      </c>
      <c r="J15" s="55">
        <v>15</v>
      </c>
    </row>
    <row r="16" spans="1:10" s="55" customFormat="1" ht="60" customHeight="1">
      <c r="A16" s="283" t="s">
        <v>180</v>
      </c>
      <c r="B16" s="282" t="s">
        <v>181</v>
      </c>
      <c r="C16" s="282"/>
      <c r="D16" s="283" t="s">
        <v>42</v>
      </c>
      <c r="E16" s="286" t="s">
        <v>112</v>
      </c>
      <c r="F16" s="282" t="s">
        <v>156</v>
      </c>
      <c r="G16" s="282"/>
      <c r="H16" s="283" t="s">
        <v>6</v>
      </c>
      <c r="J16" s="55">
        <v>16</v>
      </c>
    </row>
    <row r="17" spans="1:10" s="55" customFormat="1" ht="60" customHeight="1">
      <c r="A17" s="283" t="s">
        <v>143</v>
      </c>
      <c r="B17" s="282" t="s">
        <v>144</v>
      </c>
      <c r="C17" s="282"/>
      <c r="D17" s="283" t="s">
        <v>52</v>
      </c>
      <c r="E17" s="305" t="s">
        <v>146</v>
      </c>
      <c r="F17" s="284" t="s">
        <v>147</v>
      </c>
      <c r="G17" s="284"/>
      <c r="H17" s="285" t="s">
        <v>37</v>
      </c>
      <c r="J17" s="55">
        <v>17</v>
      </c>
    </row>
    <row r="18" spans="1:10" s="55" customFormat="1" ht="60" customHeight="1">
      <c r="A18" s="283" t="s">
        <v>109</v>
      </c>
      <c r="B18" s="282" t="s">
        <v>55</v>
      </c>
      <c r="C18" s="282"/>
      <c r="D18" s="283" t="s">
        <v>36</v>
      </c>
      <c r="E18" s="305" t="s">
        <v>110</v>
      </c>
      <c r="F18" s="284" t="s">
        <v>79</v>
      </c>
      <c r="G18" s="284"/>
      <c r="H18" s="285" t="s">
        <v>36</v>
      </c>
      <c r="J18" s="55">
        <v>18</v>
      </c>
    </row>
    <row r="19" spans="1:10" s="55" customFormat="1" ht="60" customHeight="1">
      <c r="A19" s="283" t="s">
        <v>148</v>
      </c>
      <c r="B19" s="282" t="s">
        <v>149</v>
      </c>
      <c r="C19" s="282"/>
      <c r="D19" s="283" t="s">
        <v>7</v>
      </c>
      <c r="E19" s="286" t="s">
        <v>195</v>
      </c>
      <c r="F19" s="282" t="s">
        <v>196</v>
      </c>
      <c r="G19" s="282"/>
      <c r="H19" s="283" t="s">
        <v>53</v>
      </c>
      <c r="J19" s="55">
        <v>19</v>
      </c>
    </row>
    <row r="20" spans="1:10" s="55" customFormat="1" ht="60" customHeight="1">
      <c r="A20" s="285" t="s">
        <v>185</v>
      </c>
      <c r="B20" s="284" t="s">
        <v>79</v>
      </c>
      <c r="C20" s="284"/>
      <c r="D20" s="285" t="s">
        <v>52</v>
      </c>
      <c r="E20" s="286" t="s">
        <v>158</v>
      </c>
      <c r="F20" s="282" t="s">
        <v>159</v>
      </c>
      <c r="G20" s="282"/>
      <c r="H20" s="283" t="s">
        <v>9</v>
      </c>
      <c r="J20" s="55">
        <v>20</v>
      </c>
    </row>
    <row r="21" spans="1:10" s="55" customFormat="1" ht="60" customHeight="1">
      <c r="A21" s="283" t="s">
        <v>188</v>
      </c>
      <c r="B21" s="282" t="s">
        <v>145</v>
      </c>
      <c r="C21" s="282"/>
      <c r="D21" s="283" t="s">
        <v>7</v>
      </c>
      <c r="E21" s="286" t="s">
        <v>197</v>
      </c>
      <c r="F21" s="282" t="s">
        <v>44</v>
      </c>
      <c r="G21" s="282"/>
      <c r="H21" s="283" t="s">
        <v>53</v>
      </c>
      <c r="J21" s="55">
        <v>21</v>
      </c>
    </row>
    <row r="22" spans="1:10" s="55" customFormat="1" ht="60" customHeight="1">
      <c r="A22" s="283" t="s">
        <v>186</v>
      </c>
      <c r="B22" s="282" t="s">
        <v>187</v>
      </c>
      <c r="C22" s="282"/>
      <c r="D22" s="283" t="s">
        <v>7</v>
      </c>
      <c r="E22" s="286" t="s">
        <v>193</v>
      </c>
      <c r="F22" s="283" t="s">
        <v>125</v>
      </c>
      <c r="G22" s="283"/>
      <c r="H22" s="283" t="s">
        <v>12</v>
      </c>
      <c r="J22" s="55">
        <v>22</v>
      </c>
    </row>
    <row r="23" spans="1:10" s="55" customFormat="1" ht="60" customHeight="1">
      <c r="A23" s="283" t="s">
        <v>189</v>
      </c>
      <c r="B23" s="282" t="s">
        <v>190</v>
      </c>
      <c r="C23" s="282"/>
      <c r="D23" s="283" t="s">
        <v>37</v>
      </c>
      <c r="E23" s="286" t="s">
        <v>194</v>
      </c>
      <c r="F23" s="282" t="s">
        <v>179</v>
      </c>
      <c r="G23" s="282"/>
      <c r="H23" s="283" t="s">
        <v>37</v>
      </c>
      <c r="J23" s="55">
        <v>23</v>
      </c>
    </row>
    <row r="24" spans="1:10" s="55" customFormat="1" ht="60" customHeight="1">
      <c r="A24" s="283" t="s">
        <v>93</v>
      </c>
      <c r="B24" s="282" t="s">
        <v>60</v>
      </c>
      <c r="C24" s="282"/>
      <c r="D24" s="283" t="s">
        <v>37</v>
      </c>
      <c r="E24" s="286" t="s">
        <v>114</v>
      </c>
      <c r="F24" s="282" t="s">
        <v>153</v>
      </c>
      <c r="G24" s="282"/>
      <c r="H24" s="283" t="s">
        <v>53</v>
      </c>
      <c r="J24" s="55">
        <v>24</v>
      </c>
    </row>
    <row r="25" spans="1:10" s="55" customFormat="1" ht="60" customHeight="1">
      <c r="A25" s="283" t="s">
        <v>94</v>
      </c>
      <c r="B25" s="282" t="s">
        <v>95</v>
      </c>
      <c r="C25" s="282"/>
      <c r="D25" s="283" t="s">
        <v>36</v>
      </c>
      <c r="E25" s="286" t="s">
        <v>96</v>
      </c>
      <c r="F25" s="282" t="s">
        <v>203</v>
      </c>
      <c r="G25" s="282"/>
      <c r="H25" s="283" t="s">
        <v>37</v>
      </c>
      <c r="J25" s="55">
        <v>25</v>
      </c>
    </row>
    <row r="26" spans="1:10" s="55" customFormat="1" ht="60" customHeight="1">
      <c r="A26" s="283" t="s">
        <v>182</v>
      </c>
      <c r="B26" s="282" t="s">
        <v>183</v>
      </c>
      <c r="C26" s="282"/>
      <c r="D26" s="283" t="s">
        <v>8</v>
      </c>
      <c r="E26" s="286" t="s">
        <v>162</v>
      </c>
      <c r="F26" s="282" t="s">
        <v>163</v>
      </c>
      <c r="G26" s="282"/>
      <c r="H26" s="283" t="s">
        <v>36</v>
      </c>
      <c r="J26" s="55">
        <v>26</v>
      </c>
    </row>
    <row r="27" spans="1:10" s="55" customFormat="1" ht="60" customHeight="1">
      <c r="A27" s="283" t="s">
        <v>105</v>
      </c>
      <c r="B27" s="282" t="s">
        <v>106</v>
      </c>
      <c r="C27" s="282"/>
      <c r="D27" s="283" t="s">
        <v>53</v>
      </c>
      <c r="E27" s="305" t="s">
        <v>120</v>
      </c>
      <c r="F27" s="284" t="s">
        <v>121</v>
      </c>
      <c r="G27" s="284"/>
      <c r="H27" s="285" t="s">
        <v>53</v>
      </c>
      <c r="J27" s="55">
        <v>27</v>
      </c>
    </row>
    <row r="28" spans="1:10" s="55" customFormat="1" ht="60" customHeight="1">
      <c r="A28" s="283" t="s">
        <v>184</v>
      </c>
      <c r="B28" s="282" t="s">
        <v>179</v>
      </c>
      <c r="C28" s="282"/>
      <c r="D28" s="283" t="s">
        <v>37</v>
      </c>
      <c r="E28" s="286" t="s">
        <v>63</v>
      </c>
      <c r="F28" s="282" t="s">
        <v>51</v>
      </c>
      <c r="G28" s="282"/>
      <c r="H28" s="283" t="s">
        <v>13</v>
      </c>
      <c r="J28" s="55">
        <v>28</v>
      </c>
    </row>
    <row r="29" spans="1:10" s="55" customFormat="1" ht="60" customHeight="1">
      <c r="A29" s="283" t="s">
        <v>212</v>
      </c>
      <c r="B29" s="282" t="s">
        <v>115</v>
      </c>
      <c r="C29" s="282"/>
      <c r="D29" s="283" t="s">
        <v>135</v>
      </c>
      <c r="E29" s="286" t="s">
        <v>199</v>
      </c>
      <c r="F29" s="282" t="s">
        <v>200</v>
      </c>
      <c r="G29" s="282"/>
      <c r="H29" s="283" t="s">
        <v>42</v>
      </c>
      <c r="J29" s="55">
        <v>29</v>
      </c>
    </row>
    <row r="30" spans="1:10" s="55" customFormat="1" ht="60" customHeight="1">
      <c r="A30" s="283" t="s">
        <v>206</v>
      </c>
      <c r="B30" s="282" t="s">
        <v>207</v>
      </c>
      <c r="C30" s="282"/>
      <c r="D30" s="283" t="s">
        <v>36</v>
      </c>
      <c r="E30" s="286" t="s">
        <v>201</v>
      </c>
      <c r="F30" s="282" t="s">
        <v>202</v>
      </c>
      <c r="G30" s="282"/>
      <c r="H30" s="283" t="s">
        <v>42</v>
      </c>
      <c r="J30" s="55">
        <v>30</v>
      </c>
    </row>
    <row r="31" spans="1:10" s="55" customFormat="1" ht="60" customHeight="1">
      <c r="A31" s="283" t="s">
        <v>171</v>
      </c>
      <c r="B31" s="282" t="s">
        <v>39</v>
      </c>
      <c r="C31" s="282"/>
      <c r="D31" s="283" t="s">
        <v>36</v>
      </c>
      <c r="E31" s="305" t="s">
        <v>176</v>
      </c>
      <c r="F31" s="284" t="s">
        <v>44</v>
      </c>
      <c r="G31" s="284"/>
      <c r="H31" s="285" t="s">
        <v>53</v>
      </c>
      <c r="J31" s="55">
        <v>31</v>
      </c>
    </row>
    <row r="32" spans="1:10" s="55" customFormat="1" ht="60" customHeight="1">
      <c r="A32" s="283" t="s">
        <v>170</v>
      </c>
      <c r="B32" s="282" t="s">
        <v>51</v>
      </c>
      <c r="C32" s="282"/>
      <c r="D32" s="283" t="s">
        <v>36</v>
      </c>
      <c r="E32" s="286" t="s">
        <v>167</v>
      </c>
      <c r="F32" s="282" t="s">
        <v>168</v>
      </c>
      <c r="G32" s="282"/>
      <c r="H32" s="283" t="s">
        <v>13</v>
      </c>
      <c r="J32" s="55">
        <v>32</v>
      </c>
    </row>
    <row r="33" spans="1:10" s="55" customFormat="1" ht="60" customHeight="1">
      <c r="A33" s="283" t="s">
        <v>214</v>
      </c>
      <c r="B33" s="282" t="s">
        <v>153</v>
      </c>
      <c r="C33" s="282"/>
      <c r="D33" s="283" t="s">
        <v>36</v>
      </c>
      <c r="E33" s="286" t="s">
        <v>122</v>
      </c>
      <c r="F33" s="282" t="s">
        <v>166</v>
      </c>
      <c r="G33" s="282"/>
      <c r="H33" s="283" t="s">
        <v>36</v>
      </c>
      <c r="J33" s="55">
        <v>33</v>
      </c>
    </row>
    <row r="34" spans="1:10" s="55" customFormat="1" ht="60" customHeight="1">
      <c r="A34" s="283" t="s">
        <v>89</v>
      </c>
      <c r="B34" s="282" t="s">
        <v>129</v>
      </c>
      <c r="C34" s="282"/>
      <c r="D34" s="283" t="s">
        <v>36</v>
      </c>
      <c r="E34" s="286" t="s">
        <v>64</v>
      </c>
      <c r="F34" s="282" t="s">
        <v>61</v>
      </c>
      <c r="G34" s="282"/>
      <c r="H34" s="283" t="s">
        <v>13</v>
      </c>
      <c r="J34" s="55">
        <v>34</v>
      </c>
    </row>
    <row r="35" spans="1:10" s="55" customFormat="1" ht="60" customHeight="1">
      <c r="A35" s="283" t="s">
        <v>78</v>
      </c>
      <c r="B35" s="282" t="s">
        <v>72</v>
      </c>
      <c r="C35" s="282"/>
      <c r="D35" s="283" t="s">
        <v>36</v>
      </c>
      <c r="E35" s="286" t="s">
        <v>164</v>
      </c>
      <c r="F35" s="282" t="s">
        <v>165</v>
      </c>
      <c r="G35" s="282"/>
      <c r="H35" s="283" t="s">
        <v>13</v>
      </c>
      <c r="J35" s="55">
        <v>35</v>
      </c>
    </row>
    <row r="36" spans="1:10" s="55" customFormat="1" ht="60" customHeight="1">
      <c r="A36" s="283" t="s">
        <v>172</v>
      </c>
      <c r="B36" s="282" t="s">
        <v>173</v>
      </c>
      <c r="C36" s="282"/>
      <c r="D36" s="283" t="s">
        <v>42</v>
      </c>
      <c r="E36" s="286" t="s">
        <v>119</v>
      </c>
      <c r="F36" s="282" t="s">
        <v>166</v>
      </c>
      <c r="G36" s="282"/>
      <c r="H36" s="283" t="s">
        <v>53</v>
      </c>
      <c r="J36" s="55">
        <v>36</v>
      </c>
    </row>
    <row r="37" spans="1:10" s="55" customFormat="1" ht="60" customHeight="1">
      <c r="A37" s="283" t="s">
        <v>174</v>
      </c>
      <c r="B37" s="282" t="s">
        <v>175</v>
      </c>
      <c r="C37" s="282"/>
      <c r="D37" s="283" t="s">
        <v>42</v>
      </c>
      <c r="E37" s="286" t="s">
        <v>77</v>
      </c>
      <c r="F37" s="282" t="s">
        <v>117</v>
      </c>
      <c r="G37" s="282"/>
      <c r="H37" s="283" t="s">
        <v>53</v>
      </c>
      <c r="J37" s="55">
        <v>37</v>
      </c>
    </row>
    <row r="38" spans="1:10" s="55" customFormat="1" ht="60" customHeight="1">
      <c r="A38" s="283" t="s">
        <v>208</v>
      </c>
      <c r="B38" s="282" t="s">
        <v>69</v>
      </c>
      <c r="C38" s="282"/>
      <c r="D38" s="283" t="s">
        <v>42</v>
      </c>
      <c r="E38" s="286" t="s">
        <v>65</v>
      </c>
      <c r="F38" s="282" t="s">
        <v>66</v>
      </c>
      <c r="G38" s="282"/>
      <c r="H38" s="283" t="s">
        <v>6</v>
      </c>
      <c r="J38" s="55">
        <v>38</v>
      </c>
    </row>
    <row r="39" spans="1:10" s="55" customFormat="1" ht="60" customHeight="1">
      <c r="A39" s="283" t="s">
        <v>130</v>
      </c>
      <c r="B39" s="282" t="s">
        <v>131</v>
      </c>
      <c r="C39" s="282"/>
      <c r="D39" s="283" t="s">
        <v>36</v>
      </c>
      <c r="E39" s="286" t="s">
        <v>116</v>
      </c>
      <c r="F39" s="282" t="s">
        <v>51</v>
      </c>
      <c r="G39" s="282"/>
      <c r="H39" s="283" t="s">
        <v>211</v>
      </c>
      <c r="J39" s="55">
        <v>39</v>
      </c>
    </row>
    <row r="40" spans="1:10" s="55" customFormat="1" ht="60" customHeight="1">
      <c r="A40" s="283" t="s">
        <v>209</v>
      </c>
      <c r="B40" s="282" t="s">
        <v>210</v>
      </c>
      <c r="C40" s="282"/>
      <c r="D40" s="283" t="s">
        <v>36</v>
      </c>
      <c r="E40" s="286" t="s">
        <v>126</v>
      </c>
      <c r="F40" s="282" t="s">
        <v>118</v>
      </c>
      <c r="G40" s="282"/>
      <c r="H40" s="283" t="s">
        <v>42</v>
      </c>
      <c r="J40" s="55">
        <v>40</v>
      </c>
    </row>
    <row r="41" spans="1:10" s="55" customFormat="1" ht="60" customHeight="1">
      <c r="A41" s="283" t="s">
        <v>123</v>
      </c>
      <c r="B41" s="282" t="s">
        <v>124</v>
      </c>
      <c r="C41" s="282"/>
      <c r="D41" s="283" t="s">
        <v>9</v>
      </c>
      <c r="E41" s="286" t="s">
        <v>169</v>
      </c>
      <c r="F41" s="282" t="s">
        <v>59</v>
      </c>
      <c r="G41" s="282"/>
      <c r="H41" s="283" t="s">
        <v>53</v>
      </c>
      <c r="J41" s="55">
        <v>41</v>
      </c>
    </row>
    <row r="42" spans="1:10" s="55" customFormat="1" ht="60" customHeight="1">
      <c r="A42" s="283" t="s">
        <v>127</v>
      </c>
      <c r="B42" s="282" t="s">
        <v>128</v>
      </c>
      <c r="C42" s="282"/>
      <c r="D42" s="283" t="s">
        <v>53</v>
      </c>
      <c r="E42" s="286" t="s">
        <v>204</v>
      </c>
      <c r="F42" s="282" t="s">
        <v>205</v>
      </c>
      <c r="G42" s="282"/>
      <c r="H42" s="283" t="s">
        <v>9</v>
      </c>
      <c r="J42" s="55">
        <v>42</v>
      </c>
    </row>
    <row r="43" spans="1:10" s="55" customFormat="1" ht="60" customHeight="1">
      <c r="A43" s="283"/>
      <c r="B43" s="282"/>
      <c r="C43" s="282"/>
      <c r="D43" s="283"/>
      <c r="E43" s="286" t="s">
        <v>178</v>
      </c>
      <c r="F43" s="282" t="s">
        <v>177</v>
      </c>
      <c r="G43" s="282"/>
      <c r="H43" s="283" t="s">
        <v>9</v>
      </c>
      <c r="J43" s="55">
        <v>43</v>
      </c>
    </row>
    <row r="44" spans="1:8" s="55" customFormat="1" ht="60" customHeight="1">
      <c r="A44" s="283"/>
      <c r="B44" s="282"/>
      <c r="C44" s="282"/>
      <c r="D44" s="283"/>
      <c r="E44" s="286"/>
      <c r="F44" s="282"/>
      <c r="G44" s="282"/>
      <c r="H44" s="283"/>
    </row>
    <row r="45" spans="1:8" s="55" customFormat="1" ht="60" customHeight="1">
      <c r="A45" s="283"/>
      <c r="B45" s="282"/>
      <c r="C45" s="282"/>
      <c r="D45" s="283"/>
      <c r="E45" s="286"/>
      <c r="F45" s="282"/>
      <c r="G45" s="282"/>
      <c r="H45" s="283"/>
    </row>
    <row r="46" spans="1:8" s="55" customFormat="1" ht="60" customHeight="1">
      <c r="A46" s="283"/>
      <c r="B46" s="282"/>
      <c r="C46" s="282"/>
      <c r="D46" s="283"/>
      <c r="E46" s="286"/>
      <c r="F46" s="282"/>
      <c r="G46" s="282"/>
      <c r="H46" s="283"/>
    </row>
    <row r="47" spans="1:8" s="55" customFormat="1" ht="60" customHeight="1">
      <c r="A47" s="283"/>
      <c r="B47" s="282"/>
      <c r="C47" s="282"/>
      <c r="D47" s="283"/>
      <c r="E47" s="286"/>
      <c r="F47" s="282"/>
      <c r="G47" s="282"/>
      <c r="H47" s="283"/>
    </row>
    <row r="48" spans="1:8" s="55" customFormat="1" ht="60" customHeight="1">
      <c r="A48" s="283"/>
      <c r="B48" s="282"/>
      <c r="C48" s="282"/>
      <c r="D48" s="283"/>
      <c r="E48" s="286"/>
      <c r="F48" s="282"/>
      <c r="G48" s="282"/>
      <c r="H48" s="283"/>
    </row>
    <row r="49" spans="1:8" s="55" customFormat="1" ht="60" customHeight="1">
      <c r="A49" s="283"/>
      <c r="B49" s="282"/>
      <c r="C49" s="282"/>
      <c r="D49" s="283"/>
      <c r="E49" s="286"/>
      <c r="F49" s="282"/>
      <c r="G49" s="282"/>
      <c r="H49" s="283"/>
    </row>
    <row r="50" spans="1:8" s="55" customFormat="1" ht="60" customHeight="1">
      <c r="A50" s="283"/>
      <c r="B50" s="282"/>
      <c r="C50" s="282"/>
      <c r="D50" s="283"/>
      <c r="E50" s="305"/>
      <c r="F50" s="284"/>
      <c r="G50" s="284"/>
      <c r="H50" s="285"/>
    </row>
    <row r="51" spans="1:8" s="55" customFormat="1" ht="60" customHeight="1">
      <c r="A51" s="283"/>
      <c r="B51" s="282"/>
      <c r="C51" s="282"/>
      <c r="D51" s="283"/>
      <c r="E51" s="286"/>
      <c r="F51" s="282"/>
      <c r="G51" s="282"/>
      <c r="H51" s="283"/>
    </row>
    <row r="52" spans="1:8" s="55" customFormat="1" ht="60" customHeight="1">
      <c r="A52" s="283"/>
      <c r="B52" s="282"/>
      <c r="C52" s="282"/>
      <c r="D52" s="283"/>
      <c r="E52" s="286"/>
      <c r="F52" s="282"/>
      <c r="G52" s="282"/>
      <c r="H52" s="283"/>
    </row>
    <row r="53" spans="1:8" s="55" customFormat="1" ht="60" customHeight="1">
      <c r="A53" s="283"/>
      <c r="B53" s="282"/>
      <c r="C53" s="282"/>
      <c r="D53" s="283"/>
      <c r="E53" s="286"/>
      <c r="F53" s="282"/>
      <c r="G53" s="282"/>
      <c r="H53" s="283"/>
    </row>
    <row r="54" spans="1:8" s="55" customFormat="1" ht="60" customHeight="1">
      <c r="A54" s="300"/>
      <c r="E54" s="301"/>
      <c r="F54" s="261"/>
      <c r="G54" s="261"/>
      <c r="H54" s="261"/>
    </row>
    <row r="55" spans="1:8" s="55" customFormat="1" ht="60" customHeight="1">
      <c r="A55" s="300"/>
      <c r="E55" s="301"/>
      <c r="F55" s="261"/>
      <c r="G55" s="261"/>
      <c r="H55" s="261"/>
    </row>
    <row r="56" spans="1:8" s="55" customFormat="1" ht="60" customHeight="1">
      <c r="A56" s="300"/>
      <c r="E56" s="301"/>
      <c r="F56" s="261"/>
      <c r="G56" s="261"/>
      <c r="H56" s="261"/>
    </row>
    <row r="57" spans="1:8" s="55" customFormat="1" ht="60" customHeight="1">
      <c r="A57" s="300"/>
      <c r="E57" s="301"/>
      <c r="F57" s="261"/>
      <c r="G57" s="261"/>
      <c r="H57" s="261"/>
    </row>
    <row r="58" spans="1:8" s="55" customFormat="1" ht="60" customHeight="1">
      <c r="A58" s="300"/>
      <c r="E58" s="301"/>
      <c r="F58" s="261"/>
      <c r="G58" s="261"/>
      <c r="H58" s="261"/>
    </row>
    <row r="59" spans="1:8" s="55" customFormat="1" ht="60" customHeight="1">
      <c r="A59" s="301"/>
      <c r="B59" s="261"/>
      <c r="C59" s="261"/>
      <c r="D59" s="261"/>
      <c r="E59" s="301"/>
      <c r="F59" s="261"/>
      <c r="G59" s="261"/>
      <c r="H59" s="261"/>
    </row>
    <row r="60" spans="1:8" s="55" customFormat="1" ht="60" customHeight="1">
      <c r="A60" s="301"/>
      <c r="B60" s="261"/>
      <c r="C60" s="261"/>
      <c r="D60" s="261"/>
      <c r="E60" s="301"/>
      <c r="F60" s="261"/>
      <c r="G60" s="261"/>
      <c r="H60" s="261"/>
    </row>
    <row r="61" spans="1:8" s="55" customFormat="1" ht="60" customHeight="1">
      <c r="A61" s="301"/>
      <c r="B61" s="261"/>
      <c r="C61" s="261"/>
      <c r="D61" s="261"/>
      <c r="E61" s="301"/>
      <c r="F61" s="261"/>
      <c r="G61" s="261"/>
      <c r="H61" s="261"/>
    </row>
    <row r="62" spans="1:8" s="55" customFormat="1" ht="60" customHeight="1">
      <c r="A62" s="301"/>
      <c r="B62" s="261"/>
      <c r="C62" s="261"/>
      <c r="D62" s="261"/>
      <c r="E62" s="301"/>
      <c r="F62" s="261"/>
      <c r="G62" s="261"/>
      <c r="H62" s="261"/>
    </row>
    <row r="63" spans="1:8" s="55" customFormat="1" ht="60" customHeight="1">
      <c r="A63" s="301"/>
      <c r="B63" s="261"/>
      <c r="C63" s="261"/>
      <c r="D63" s="261"/>
      <c r="E63" s="301"/>
      <c r="F63" s="261"/>
      <c r="G63" s="261"/>
      <c r="H63" s="261"/>
    </row>
    <row r="64" spans="1:8" s="55" customFormat="1" ht="60" customHeight="1">
      <c r="A64" s="301"/>
      <c r="B64" s="261"/>
      <c r="C64" s="261"/>
      <c r="D64" s="261"/>
      <c r="E64" s="301"/>
      <c r="F64" s="261"/>
      <c r="G64" s="261"/>
      <c r="H64" s="261"/>
    </row>
    <row r="65" spans="1:8" s="55" customFormat="1" ht="19.5" customHeight="1">
      <c r="A65" s="301"/>
      <c r="B65" s="261"/>
      <c r="C65" s="261"/>
      <c r="D65" s="261"/>
      <c r="E65" s="301"/>
      <c r="F65" s="261"/>
      <c r="G65" s="261"/>
      <c r="H65" s="261"/>
    </row>
    <row r="66" spans="1:8" s="55" customFormat="1" ht="19.5" customHeight="1">
      <c r="A66" s="301"/>
      <c r="B66" s="261"/>
      <c r="C66" s="261"/>
      <c r="D66" s="261"/>
      <c r="E66" s="301"/>
      <c r="F66" s="261"/>
      <c r="G66" s="261"/>
      <c r="H66" s="261"/>
    </row>
    <row r="67" spans="1:8" s="55" customFormat="1" ht="19.5" customHeight="1">
      <c r="A67" s="301"/>
      <c r="B67" s="261"/>
      <c r="C67" s="261"/>
      <c r="D67" s="261"/>
      <c r="E67" s="301"/>
      <c r="F67" s="261"/>
      <c r="G67" s="261"/>
      <c r="H67" s="261"/>
    </row>
    <row r="68" spans="1:8" s="55" customFormat="1" ht="19.5" customHeight="1">
      <c r="A68" s="302"/>
      <c r="B68" s="261"/>
      <c r="C68" s="261"/>
      <c r="D68" s="255"/>
      <c r="E68" s="301"/>
      <c r="F68" s="261"/>
      <c r="G68" s="261"/>
      <c r="H68" s="261"/>
    </row>
    <row r="69" spans="1:8" s="55" customFormat="1" ht="19.5" customHeight="1">
      <c r="A69" s="302"/>
      <c r="B69" s="261"/>
      <c r="C69" s="261"/>
      <c r="D69" s="255"/>
      <c r="E69" s="301"/>
      <c r="F69" s="261"/>
      <c r="G69" s="261"/>
      <c r="H69" s="261"/>
    </row>
    <row r="70" spans="1:8" s="55" customFormat="1" ht="19.5" customHeight="1">
      <c r="A70" s="302"/>
      <c r="B70" s="261"/>
      <c r="C70" s="261"/>
      <c r="D70" s="255"/>
      <c r="E70" s="301"/>
      <c r="F70" s="261"/>
      <c r="G70" s="261"/>
      <c r="H70" s="261"/>
    </row>
    <row r="71" spans="1:8" s="55" customFormat="1" ht="19.5" customHeight="1">
      <c r="A71" s="302"/>
      <c r="B71" s="261"/>
      <c r="C71" s="261"/>
      <c r="D71" s="255"/>
      <c r="E71" s="301"/>
      <c r="F71" s="261"/>
      <c r="G71" s="261"/>
      <c r="H71" s="261"/>
    </row>
    <row r="72" spans="1:8" s="55" customFormat="1" ht="19.5" customHeight="1">
      <c r="A72" s="302"/>
      <c r="B72" s="261"/>
      <c r="C72" s="261"/>
      <c r="D72" s="255"/>
      <c r="E72" s="301"/>
      <c r="F72" s="261"/>
      <c r="G72" s="261"/>
      <c r="H72" s="261"/>
    </row>
    <row r="73" spans="1:8" s="55" customFormat="1" ht="19.5" customHeight="1">
      <c r="A73" s="302"/>
      <c r="B73" s="261"/>
      <c r="C73" s="261"/>
      <c r="D73" s="255"/>
      <c r="E73" s="301"/>
      <c r="F73" s="261"/>
      <c r="G73" s="261"/>
      <c r="H73" s="261"/>
    </row>
    <row r="74" spans="1:8" s="55" customFormat="1" ht="19.5" customHeight="1">
      <c r="A74" s="302"/>
      <c r="B74" s="261"/>
      <c r="C74" s="261"/>
      <c r="D74" s="255"/>
      <c r="E74" s="301"/>
      <c r="F74" s="261"/>
      <c r="G74" s="261"/>
      <c r="H74" s="261"/>
    </row>
    <row r="75" spans="1:8" s="55" customFormat="1" ht="19.5" customHeight="1">
      <c r="A75" s="302"/>
      <c r="B75" s="261"/>
      <c r="C75" s="261"/>
      <c r="D75" s="255"/>
      <c r="E75" s="301"/>
      <c r="F75" s="261"/>
      <c r="G75" s="261"/>
      <c r="H75" s="261"/>
    </row>
    <row r="76" spans="1:8" s="55" customFormat="1" ht="19.5" customHeight="1">
      <c r="A76" s="302"/>
      <c r="B76" s="261"/>
      <c r="C76" s="261"/>
      <c r="D76" s="255"/>
      <c r="E76" s="301"/>
      <c r="F76" s="261"/>
      <c r="G76" s="261"/>
      <c r="H76" s="261"/>
    </row>
    <row r="77" spans="1:8" s="55" customFormat="1" ht="19.5" customHeight="1">
      <c r="A77" s="302"/>
      <c r="B77" s="261"/>
      <c r="C77" s="261"/>
      <c r="D77" s="255"/>
      <c r="E77" s="301"/>
      <c r="F77" s="261"/>
      <c r="G77" s="261"/>
      <c r="H77" s="261"/>
    </row>
    <row r="78" spans="1:8" s="55" customFormat="1" ht="19.5" customHeight="1">
      <c r="A78" s="302"/>
      <c r="B78" s="261"/>
      <c r="C78" s="261"/>
      <c r="D78" s="255"/>
      <c r="E78" s="301"/>
      <c r="F78" s="261"/>
      <c r="G78" s="261"/>
      <c r="H78" s="261"/>
    </row>
    <row r="79" spans="1:8" s="55" customFormat="1" ht="19.5" customHeight="1">
      <c r="A79" s="302"/>
      <c r="B79" s="261"/>
      <c r="C79" s="261"/>
      <c r="D79" s="255"/>
      <c r="E79" s="301"/>
      <c r="F79" s="261"/>
      <c r="G79" s="261"/>
      <c r="H79" s="261"/>
    </row>
    <row r="80" spans="1:8" s="55" customFormat="1" ht="19.5" customHeight="1">
      <c r="A80" s="302"/>
      <c r="B80" s="261"/>
      <c r="C80" s="261"/>
      <c r="D80" s="255"/>
      <c r="E80" s="301"/>
      <c r="F80" s="261"/>
      <c r="G80" s="261"/>
      <c r="H80" s="261"/>
    </row>
    <row r="81" spans="1:8" s="55" customFormat="1" ht="19.5" customHeight="1">
      <c r="A81" s="302"/>
      <c r="B81" s="261"/>
      <c r="C81" s="261"/>
      <c r="D81" s="255"/>
      <c r="E81" s="301"/>
      <c r="F81" s="261"/>
      <c r="G81" s="261"/>
      <c r="H81" s="261"/>
    </row>
    <row r="82" spans="1:8" s="55" customFormat="1" ht="19.5" customHeight="1">
      <c r="A82" s="302"/>
      <c r="B82" s="261"/>
      <c r="C82" s="261"/>
      <c r="D82" s="255"/>
      <c r="E82" s="301"/>
      <c r="F82" s="261"/>
      <c r="G82" s="261"/>
      <c r="H82" s="261"/>
    </row>
    <row r="83" spans="1:8" s="55" customFormat="1" ht="19.5" customHeight="1">
      <c r="A83" s="302"/>
      <c r="B83" s="261"/>
      <c r="C83" s="261"/>
      <c r="D83" s="255"/>
      <c r="E83" s="301"/>
      <c r="F83" s="261"/>
      <c r="G83" s="261"/>
      <c r="H83" s="261"/>
    </row>
    <row r="84" spans="1:8" s="55" customFormat="1" ht="19.5" customHeight="1">
      <c r="A84" s="302"/>
      <c r="B84" s="261"/>
      <c r="C84" s="261"/>
      <c r="D84" s="255"/>
      <c r="E84" s="301"/>
      <c r="F84" s="261"/>
      <c r="G84" s="261"/>
      <c r="H84" s="261"/>
    </row>
    <row r="85" spans="1:8" s="55" customFormat="1" ht="19.5" customHeight="1">
      <c r="A85" s="302"/>
      <c r="B85" s="261"/>
      <c r="C85" s="261"/>
      <c r="D85" s="255"/>
      <c r="E85" s="301"/>
      <c r="F85" s="261"/>
      <c r="G85" s="261"/>
      <c r="H85" s="261"/>
    </row>
    <row r="86" spans="1:8" s="55" customFormat="1" ht="19.5" customHeight="1">
      <c r="A86" s="302"/>
      <c r="B86" s="261"/>
      <c r="C86" s="261"/>
      <c r="D86" s="255"/>
      <c r="E86" s="301"/>
      <c r="F86" s="261"/>
      <c r="G86" s="261"/>
      <c r="H86" s="261"/>
    </row>
    <row r="87" spans="1:8" s="55" customFormat="1" ht="19.5" customHeight="1">
      <c r="A87" s="302"/>
      <c r="B87" s="261"/>
      <c r="C87" s="261"/>
      <c r="D87" s="255"/>
      <c r="E87" s="301"/>
      <c r="F87" s="261"/>
      <c r="G87" s="261"/>
      <c r="H87" s="261"/>
    </row>
    <row r="88" spans="1:8" s="55" customFormat="1" ht="19.5" customHeight="1">
      <c r="A88" s="302"/>
      <c r="B88" s="261"/>
      <c r="C88" s="261"/>
      <c r="D88" s="255"/>
      <c r="E88" s="301"/>
      <c r="F88" s="261"/>
      <c r="G88" s="261"/>
      <c r="H88" s="261"/>
    </row>
    <row r="89" spans="1:8" s="55" customFormat="1" ht="19.5" customHeight="1">
      <c r="A89" s="302"/>
      <c r="B89" s="261"/>
      <c r="C89" s="261"/>
      <c r="D89" s="255"/>
      <c r="E89" s="301"/>
      <c r="F89" s="261"/>
      <c r="G89" s="261"/>
      <c r="H89" s="261"/>
    </row>
    <row r="90" spans="1:8" s="55" customFormat="1" ht="19.5" customHeight="1">
      <c r="A90" s="302"/>
      <c r="B90" s="261"/>
      <c r="C90" s="261"/>
      <c r="D90" s="255"/>
      <c r="E90" s="301"/>
      <c r="F90" s="261"/>
      <c r="G90" s="261"/>
      <c r="H90" s="261"/>
    </row>
    <row r="91" spans="1:8" s="55" customFormat="1" ht="19.5" customHeight="1">
      <c r="A91" s="302"/>
      <c r="B91" s="261"/>
      <c r="C91" s="261"/>
      <c r="D91" s="255"/>
      <c r="E91" s="301"/>
      <c r="F91" s="261"/>
      <c r="G91" s="261"/>
      <c r="H91" s="261"/>
    </row>
    <row r="92" spans="1:8" s="55" customFormat="1" ht="19.5" customHeight="1">
      <c r="A92" s="302"/>
      <c r="B92" s="261"/>
      <c r="C92" s="261"/>
      <c r="D92" s="255"/>
      <c r="E92" s="301"/>
      <c r="F92" s="261"/>
      <c r="G92" s="261"/>
      <c r="H92" s="261"/>
    </row>
    <row r="93" spans="1:8" s="55" customFormat="1" ht="19.5" customHeight="1">
      <c r="A93" s="302"/>
      <c r="B93" s="261"/>
      <c r="C93" s="261"/>
      <c r="D93" s="255"/>
      <c r="E93" s="301"/>
      <c r="F93" s="261"/>
      <c r="G93" s="261"/>
      <c r="H93" s="261"/>
    </row>
    <row r="94" spans="1:8" s="55" customFormat="1" ht="19.5" customHeight="1">
      <c r="A94" s="302"/>
      <c r="B94" s="261"/>
      <c r="C94" s="261"/>
      <c r="D94" s="255"/>
      <c r="E94" s="301"/>
      <c r="F94" s="261"/>
      <c r="G94" s="261"/>
      <c r="H94" s="261"/>
    </row>
    <row r="95" spans="1:8" s="55" customFormat="1" ht="19.5" customHeight="1">
      <c r="A95" s="302"/>
      <c r="B95" s="261"/>
      <c r="C95" s="261"/>
      <c r="D95" s="255"/>
      <c r="E95" s="301"/>
      <c r="F95" s="261"/>
      <c r="G95" s="261"/>
      <c r="H95" s="261"/>
    </row>
    <row r="96" spans="1:8" s="55" customFormat="1" ht="19.5" customHeight="1">
      <c r="A96" s="302"/>
      <c r="B96" s="261"/>
      <c r="C96" s="261"/>
      <c r="D96" s="255"/>
      <c r="E96" s="301"/>
      <c r="F96" s="261"/>
      <c r="G96" s="261"/>
      <c r="H96" s="261"/>
    </row>
    <row r="97" spans="1:8" s="55" customFormat="1" ht="19.5" customHeight="1">
      <c r="A97" s="302"/>
      <c r="B97" s="261"/>
      <c r="C97" s="261"/>
      <c r="D97" s="255"/>
      <c r="E97" s="301"/>
      <c r="F97" s="261"/>
      <c r="G97" s="261"/>
      <c r="H97" s="261"/>
    </row>
    <row r="98" spans="1:8" s="55" customFormat="1" ht="19.5" customHeight="1">
      <c r="A98" s="302"/>
      <c r="B98" s="261"/>
      <c r="C98" s="261"/>
      <c r="D98" s="255"/>
      <c r="E98" s="301"/>
      <c r="F98" s="261"/>
      <c r="G98" s="261"/>
      <c r="H98" s="261"/>
    </row>
    <row r="99" spans="1:8" s="55" customFormat="1" ht="19.5" customHeight="1">
      <c r="A99" s="302"/>
      <c r="B99" s="256"/>
      <c r="C99" s="256"/>
      <c r="D99" s="255"/>
      <c r="E99" s="301"/>
      <c r="F99" s="261"/>
      <c r="G99" s="261"/>
      <c r="H99" s="261"/>
    </row>
    <row r="100" spans="1:8" s="55" customFormat="1" ht="19.5" customHeight="1">
      <c r="A100" s="302"/>
      <c r="B100" s="256"/>
      <c r="C100" s="256"/>
      <c r="D100" s="255"/>
      <c r="E100" s="301"/>
      <c r="F100" s="261"/>
      <c r="G100" s="261"/>
      <c r="H100" s="261"/>
    </row>
    <row r="101" spans="1:8" s="55" customFormat="1" ht="19.5" customHeight="1">
      <c r="A101" s="302"/>
      <c r="B101" s="256"/>
      <c r="C101" s="256"/>
      <c r="D101" s="255"/>
      <c r="E101" s="301"/>
      <c r="F101" s="261"/>
      <c r="G101" s="261"/>
      <c r="H101" s="261"/>
    </row>
    <row r="102" spans="1:8" s="55" customFormat="1" ht="19.5" customHeight="1">
      <c r="A102" s="302"/>
      <c r="B102" s="256"/>
      <c r="C102" s="256"/>
      <c r="D102" s="255"/>
      <c r="E102" s="301"/>
      <c r="F102" s="261"/>
      <c r="G102" s="261"/>
      <c r="H102" s="261"/>
    </row>
    <row r="103" spans="1:8" s="55" customFormat="1" ht="19.5" customHeight="1">
      <c r="A103" s="302"/>
      <c r="B103" s="256"/>
      <c r="C103" s="256"/>
      <c r="D103" s="255"/>
      <c r="E103" s="301"/>
      <c r="F103" s="261"/>
      <c r="G103" s="261"/>
      <c r="H103" s="261"/>
    </row>
    <row r="104" spans="1:8" s="55" customFormat="1" ht="19.5" customHeight="1">
      <c r="A104" s="302"/>
      <c r="B104" s="256"/>
      <c r="C104" s="256"/>
      <c r="D104" s="255"/>
      <c r="E104" s="301"/>
      <c r="F104" s="261"/>
      <c r="G104" s="261"/>
      <c r="H104" s="261"/>
    </row>
    <row r="105" spans="1:8" s="55" customFormat="1" ht="19.5" customHeight="1">
      <c r="A105" s="302"/>
      <c r="B105" s="256"/>
      <c r="C105" s="256"/>
      <c r="D105" s="255"/>
      <c r="E105" s="301"/>
      <c r="F105" s="261"/>
      <c r="G105" s="261"/>
      <c r="H105" s="261"/>
    </row>
    <row r="106" spans="1:8" s="55" customFormat="1" ht="19.5" customHeight="1">
      <c r="A106" s="302"/>
      <c r="B106" s="256"/>
      <c r="C106" s="256"/>
      <c r="D106" s="255"/>
      <c r="E106" s="301"/>
      <c r="F106" s="261"/>
      <c r="G106" s="261"/>
      <c r="H106" s="261"/>
    </row>
    <row r="107" spans="1:8" s="55" customFormat="1" ht="19.5" customHeight="1">
      <c r="A107" s="302"/>
      <c r="B107" s="256"/>
      <c r="C107" s="256"/>
      <c r="D107" s="255"/>
      <c r="E107" s="301"/>
      <c r="F107" s="261"/>
      <c r="G107" s="261"/>
      <c r="H107" s="261"/>
    </row>
    <row r="108" spans="1:8" s="55" customFormat="1" ht="19.5" customHeight="1">
      <c r="A108" s="302"/>
      <c r="B108" s="256"/>
      <c r="C108" s="256"/>
      <c r="D108" s="255"/>
      <c r="E108" s="301"/>
      <c r="F108" s="261"/>
      <c r="G108" s="261"/>
      <c r="H108" s="261"/>
    </row>
    <row r="109" spans="1:8" s="55" customFormat="1" ht="19.5" customHeight="1">
      <c r="A109" s="302"/>
      <c r="B109" s="256"/>
      <c r="C109" s="256"/>
      <c r="D109" s="255"/>
      <c r="E109" s="301"/>
      <c r="F109" s="261"/>
      <c r="G109" s="261"/>
      <c r="H109" s="261"/>
    </row>
    <row r="110" spans="1:4" ht="18.75">
      <c r="A110" s="302"/>
      <c r="B110" s="256"/>
      <c r="C110" s="256"/>
      <c r="D110" s="255"/>
    </row>
    <row r="111" spans="1:4" ht="18.75">
      <c r="A111" s="303"/>
      <c r="B111" s="257"/>
      <c r="C111" s="257"/>
      <c r="D111" s="255"/>
    </row>
    <row r="112" spans="1:4" ht="18.75">
      <c r="A112" s="303"/>
      <c r="B112" s="257"/>
      <c r="C112" s="257"/>
      <c r="D112" s="255"/>
    </row>
    <row r="113" spans="1:4" ht="18.75">
      <c r="A113" s="302"/>
      <c r="B113" s="256"/>
      <c r="C113" s="256"/>
      <c r="D113" s="258"/>
    </row>
    <row r="114" spans="1:4" ht="18.75">
      <c r="A114" s="303"/>
      <c r="B114" s="257"/>
      <c r="C114" s="257"/>
      <c r="D114" s="255"/>
    </row>
    <row r="115" spans="1:4" ht="18.75">
      <c r="A115" s="302"/>
      <c r="B115" s="256"/>
      <c r="C115" s="256"/>
      <c r="D115" s="255"/>
    </row>
    <row r="116" spans="1:4" ht="18.75">
      <c r="A116" s="303"/>
      <c r="B116" s="257"/>
      <c r="C116" s="257"/>
      <c r="D116" s="255"/>
    </row>
    <row r="117" spans="1:4" ht="18.75">
      <c r="A117" s="303"/>
      <c r="B117" s="257"/>
      <c r="C117" s="257"/>
      <c r="D117" s="258"/>
    </row>
    <row r="118" spans="1:4" ht="18.75">
      <c r="A118" s="303"/>
      <c r="B118" s="257"/>
      <c r="C118" s="257"/>
      <c r="D118" s="258"/>
    </row>
    <row r="119" spans="1:4" ht="18.75">
      <c r="A119" s="303"/>
      <c r="B119" s="257"/>
      <c r="C119" s="257"/>
      <c r="D119" s="255"/>
    </row>
    <row r="120" spans="1:4" ht="18.75">
      <c r="A120" s="302"/>
      <c r="B120" s="256"/>
      <c r="C120" s="256"/>
      <c r="D120" s="258"/>
    </row>
    <row r="121" ht="18.75">
      <c r="D121" s="255"/>
    </row>
    <row r="122" ht="18.75">
      <c r="D122" s="258"/>
    </row>
    <row r="123" ht="18.75">
      <c r="D123" s="258"/>
    </row>
    <row r="124" ht="18.75">
      <c r="D124" s="258"/>
    </row>
    <row r="125" ht="18.75">
      <c r="D125" s="258"/>
    </row>
    <row r="126" ht="18.75">
      <c r="D126" s="255"/>
    </row>
  </sheetData>
  <sheetProtection/>
  <dataValidations count="1">
    <dataValidation errorStyle="information" type="list" showInputMessage="1" showErrorMessage="1" errorTitle="ASK Inconnue" error="ASK Inconnue&#10;&#10;Confirmez vous votre saisie ?" sqref="D1:D19 D26:D30 H1:H34">
      <formula1>$BC$6:$BC$20</formula1>
    </dataValidation>
  </dataValidations>
  <printOptions horizontalCentered="1"/>
  <pageMargins left="0.29" right="0.32" top="0.25" bottom="0.19" header="0.25" footer="0.19"/>
  <pageSetup fitToHeight="9" horizontalDpi="600" verticalDpi="600" orientation="portrait" paperSize="9" scale="79" r:id="rId1"/>
  <rowBreaks count="2" manualBreakCount="2">
    <brk id="15" max="7" man="1"/>
    <brk id="2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3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2" sqref="A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243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50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 t="s">
        <v>12</v>
      </c>
      <c r="M3" s="358"/>
      <c r="N3" s="359" t="s">
        <v>56</v>
      </c>
      <c r="O3" s="358"/>
      <c r="P3" s="359" t="s">
        <v>76</v>
      </c>
      <c r="Q3" s="358"/>
      <c r="R3" s="359" t="s">
        <v>32</v>
      </c>
      <c r="S3" s="358"/>
      <c r="T3" s="359" t="s">
        <v>6</v>
      </c>
      <c r="U3" s="358"/>
      <c r="V3" s="357"/>
      <c r="W3" s="367"/>
      <c r="X3" s="357"/>
      <c r="Y3" s="358"/>
      <c r="Z3" s="357"/>
      <c r="AA3" s="367"/>
      <c r="AB3" s="357"/>
      <c r="AC3" s="358"/>
      <c r="AD3" s="357"/>
      <c r="AE3" s="367"/>
      <c r="AF3" s="357"/>
      <c r="AG3" s="358"/>
      <c r="AH3" s="357"/>
      <c r="AI3" s="358"/>
      <c r="AJ3" s="359" t="s">
        <v>57</v>
      </c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6" t="s">
        <v>27</v>
      </c>
      <c r="U4" s="77" t="s">
        <v>28</v>
      </c>
      <c r="V4" s="76" t="s">
        <v>27</v>
      </c>
      <c r="W4" s="75" t="s">
        <v>28</v>
      </c>
      <c r="X4" s="76" t="s">
        <v>27</v>
      </c>
      <c r="Y4" s="75" t="s">
        <v>28</v>
      </c>
      <c r="Z4" s="76" t="s">
        <v>27</v>
      </c>
      <c r="AA4" s="7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76" t="s">
        <v>27</v>
      </c>
      <c r="AI4" s="75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01"/>
      <c r="M5" s="202"/>
      <c r="N5" s="201"/>
      <c r="O5" s="202"/>
      <c r="P5" s="201"/>
      <c r="Q5" s="202"/>
      <c r="R5" s="201"/>
      <c r="S5" s="202"/>
      <c r="T5" s="201"/>
      <c r="U5" s="202"/>
      <c r="V5" s="203"/>
      <c r="W5" s="202"/>
      <c r="X5" s="203"/>
      <c r="Y5" s="202"/>
      <c r="Z5" s="201"/>
      <c r="AA5" s="202"/>
      <c r="AB5" s="201"/>
      <c r="AC5" s="202"/>
      <c r="AD5" s="201"/>
      <c r="AE5" s="202"/>
      <c r="AF5" s="201"/>
      <c r="AG5" s="202"/>
      <c r="AH5" s="203"/>
      <c r="AI5" s="202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6"/>
      <c r="D6" s="109"/>
      <c r="E6" s="109"/>
      <c r="F6" s="110"/>
      <c r="G6" s="109"/>
      <c r="H6" s="79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3"/>
      <c r="U6" s="51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2"/>
      <c r="AG6" s="106"/>
      <c r="AH6" s="113"/>
      <c r="AI6" s="51"/>
      <c r="AJ6" s="113"/>
      <c r="AK6" s="172"/>
      <c r="AL6" s="14">
        <f aca="true" t="shared" si="2" ref="AL6:AL25">MAX(L6:AK6)</f>
        <v>0</v>
      </c>
      <c r="AM6" s="15">
        <f aca="true" t="shared" si="3" ref="AM6:AM25">COUNTA(L6:AK6)</f>
        <v>0</v>
      </c>
      <c r="AN6" s="19">
        <f aca="true" t="shared" si="4" ref="AN6:BA15">IF($AM6&gt;Nbcourse+AN$3-1-$J6,LARGE($L6:$AK6,Nbcourse+AN$3-$J6),0)</f>
        <v>0</v>
      </c>
      <c r="AO6" s="20">
        <f t="shared" si="4"/>
        <v>0</v>
      </c>
      <c r="AP6" s="20">
        <f t="shared" si="4"/>
        <v>0</v>
      </c>
      <c r="AQ6" s="20">
        <f t="shared" si="4"/>
        <v>0</v>
      </c>
      <c r="AR6" s="20">
        <f t="shared" si="4"/>
        <v>0</v>
      </c>
      <c r="AS6" s="20">
        <f t="shared" si="4"/>
        <v>0</v>
      </c>
      <c r="AT6" s="20">
        <f t="shared" si="4"/>
        <v>0</v>
      </c>
      <c r="AU6" s="20">
        <f t="shared" si="4"/>
        <v>0</v>
      </c>
      <c r="AV6" s="20">
        <f t="shared" si="4"/>
        <v>0</v>
      </c>
      <c r="AW6" s="20">
        <f t="shared" si="4"/>
        <v>0</v>
      </c>
      <c r="AX6" s="20">
        <f t="shared" si="4"/>
        <v>0</v>
      </c>
      <c r="AY6" s="20">
        <f t="shared" si="4"/>
        <v>0</v>
      </c>
      <c r="AZ6" s="20">
        <f t="shared" si="4"/>
        <v>0</v>
      </c>
      <c r="BA6" s="21">
        <f t="shared" si="4"/>
        <v>0</v>
      </c>
      <c r="BB6" s="16"/>
      <c r="BC6" s="16"/>
    </row>
    <row r="7" spans="1:55" s="3" customFormat="1" ht="24.75" customHeight="1">
      <c r="A7" s="79">
        <f aca="true" t="shared" si="5" ref="A7:A25">A6+1</f>
        <v>2</v>
      </c>
      <c r="B7" s="96"/>
      <c r="C7" s="97"/>
      <c r="D7" s="102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aca="true" t="shared" si="6" ref="K7:K25">COUNTIF(L$5:AK$5,$D7)*2+IF(ISBLANK(AJ7),0,20)</f>
        <v>0</v>
      </c>
      <c r="L7" s="53"/>
      <c r="M7" s="54"/>
      <c r="N7" s="99"/>
      <c r="O7" s="54"/>
      <c r="P7" s="99"/>
      <c r="Q7" s="100"/>
      <c r="R7" s="104"/>
      <c r="S7" s="54"/>
      <c r="T7" s="104"/>
      <c r="U7" s="100"/>
      <c r="V7" s="104"/>
      <c r="W7" s="54"/>
      <c r="X7" s="104"/>
      <c r="Y7" s="54"/>
      <c r="Z7" s="104"/>
      <c r="AA7" s="100"/>
      <c r="AB7" s="104"/>
      <c r="AC7" s="54"/>
      <c r="AD7" s="99"/>
      <c r="AE7" s="100"/>
      <c r="AF7" s="99"/>
      <c r="AG7" s="100"/>
      <c r="AH7" s="104"/>
      <c r="AI7" s="54"/>
      <c r="AJ7" s="104"/>
      <c r="AK7" s="173"/>
      <c r="AL7" s="14">
        <f t="shared" si="2"/>
        <v>0</v>
      </c>
      <c r="AM7" s="15">
        <f t="shared" si="3"/>
        <v>0</v>
      </c>
      <c r="AN7" s="19">
        <f t="shared" si="4"/>
        <v>0</v>
      </c>
      <c r="AO7" s="20">
        <f t="shared" si="4"/>
        <v>0</v>
      </c>
      <c r="AP7" s="20">
        <f t="shared" si="4"/>
        <v>0</v>
      </c>
      <c r="AQ7" s="20">
        <f t="shared" si="4"/>
        <v>0</v>
      </c>
      <c r="AR7" s="20">
        <f t="shared" si="4"/>
        <v>0</v>
      </c>
      <c r="AS7" s="20">
        <f t="shared" si="4"/>
        <v>0</v>
      </c>
      <c r="AT7" s="20">
        <f t="shared" si="4"/>
        <v>0</v>
      </c>
      <c r="AU7" s="20">
        <f t="shared" si="4"/>
        <v>0</v>
      </c>
      <c r="AV7" s="20">
        <f t="shared" si="4"/>
        <v>0</v>
      </c>
      <c r="AW7" s="20">
        <f t="shared" si="4"/>
        <v>0</v>
      </c>
      <c r="AX7" s="20">
        <f t="shared" si="4"/>
        <v>0</v>
      </c>
      <c r="AY7" s="20">
        <f t="shared" si="4"/>
        <v>0</v>
      </c>
      <c r="AZ7" s="20">
        <f t="shared" si="4"/>
        <v>0</v>
      </c>
      <c r="BA7" s="21">
        <f t="shared" si="4"/>
        <v>0</v>
      </c>
      <c r="BB7" s="16"/>
      <c r="BC7" s="16"/>
    </row>
    <row r="8" spans="1:55" s="3" customFormat="1" ht="24.75" customHeight="1">
      <c r="A8" s="79">
        <f t="shared" si="5"/>
        <v>3</v>
      </c>
      <c r="B8" s="96"/>
      <c r="C8" s="97"/>
      <c r="D8" s="102"/>
      <c r="E8" s="102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6"/>
        <v>0</v>
      </c>
      <c r="L8" s="53"/>
      <c r="M8" s="54"/>
      <c r="N8" s="99"/>
      <c r="O8" s="54"/>
      <c r="P8" s="99"/>
      <c r="Q8" s="100"/>
      <c r="R8" s="104"/>
      <c r="S8" s="54"/>
      <c r="T8" s="104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99"/>
      <c r="AG8" s="100"/>
      <c r="AH8" s="104"/>
      <c r="AI8" s="54"/>
      <c r="AJ8" s="104"/>
      <c r="AK8" s="173"/>
      <c r="AL8" s="14">
        <f t="shared" si="2"/>
        <v>0</v>
      </c>
      <c r="AM8" s="15">
        <f t="shared" si="3"/>
        <v>0</v>
      </c>
      <c r="AN8" s="19">
        <f t="shared" si="4"/>
        <v>0</v>
      </c>
      <c r="AO8" s="20">
        <f t="shared" si="4"/>
        <v>0</v>
      </c>
      <c r="AP8" s="20">
        <f t="shared" si="4"/>
        <v>0</v>
      </c>
      <c r="AQ8" s="20">
        <f t="shared" si="4"/>
        <v>0</v>
      </c>
      <c r="AR8" s="20">
        <f t="shared" si="4"/>
        <v>0</v>
      </c>
      <c r="AS8" s="20">
        <f t="shared" si="4"/>
        <v>0</v>
      </c>
      <c r="AT8" s="20">
        <f t="shared" si="4"/>
        <v>0</v>
      </c>
      <c r="AU8" s="20">
        <f t="shared" si="4"/>
        <v>0</v>
      </c>
      <c r="AV8" s="20">
        <f t="shared" si="4"/>
        <v>0</v>
      </c>
      <c r="AW8" s="20">
        <f t="shared" si="4"/>
        <v>0</v>
      </c>
      <c r="AX8" s="20">
        <f t="shared" si="4"/>
        <v>0</v>
      </c>
      <c r="AY8" s="20">
        <f t="shared" si="4"/>
        <v>0</v>
      </c>
      <c r="AZ8" s="20">
        <f t="shared" si="4"/>
        <v>0</v>
      </c>
      <c r="BA8" s="21">
        <f t="shared" si="4"/>
        <v>0</v>
      </c>
      <c r="BB8" s="16"/>
      <c r="BC8" s="16"/>
    </row>
    <row r="9" spans="1:55" s="3" customFormat="1" ht="24.75" customHeight="1">
      <c r="A9" s="79">
        <f t="shared" si="5"/>
        <v>4</v>
      </c>
      <c r="B9" s="96"/>
      <c r="C9" s="101"/>
      <c r="D9" s="102"/>
      <c r="E9" s="102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6"/>
        <v>0</v>
      </c>
      <c r="L9" s="53"/>
      <c r="M9" s="54"/>
      <c r="N9" s="99"/>
      <c r="O9" s="54"/>
      <c r="P9" s="99"/>
      <c r="Q9" s="100"/>
      <c r="R9" s="104"/>
      <c r="S9" s="54"/>
      <c r="T9" s="104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99"/>
      <c r="AG9" s="100"/>
      <c r="AH9" s="104"/>
      <c r="AI9" s="54"/>
      <c r="AJ9" s="104"/>
      <c r="AK9" s="173"/>
      <c r="AL9" s="14">
        <f t="shared" si="2"/>
        <v>0</v>
      </c>
      <c r="AM9" s="15">
        <f t="shared" si="3"/>
        <v>0</v>
      </c>
      <c r="AN9" s="19">
        <f t="shared" si="4"/>
        <v>0</v>
      </c>
      <c r="AO9" s="20">
        <f t="shared" si="4"/>
        <v>0</v>
      </c>
      <c r="AP9" s="20">
        <f t="shared" si="4"/>
        <v>0</v>
      </c>
      <c r="AQ9" s="20">
        <f t="shared" si="4"/>
        <v>0</v>
      </c>
      <c r="AR9" s="20">
        <f t="shared" si="4"/>
        <v>0</v>
      </c>
      <c r="AS9" s="20">
        <f t="shared" si="4"/>
        <v>0</v>
      </c>
      <c r="AT9" s="20">
        <f t="shared" si="4"/>
        <v>0</v>
      </c>
      <c r="AU9" s="20">
        <f t="shared" si="4"/>
        <v>0</v>
      </c>
      <c r="AV9" s="20">
        <f t="shared" si="4"/>
        <v>0</v>
      </c>
      <c r="AW9" s="20">
        <f t="shared" si="4"/>
        <v>0</v>
      </c>
      <c r="AX9" s="20">
        <f t="shared" si="4"/>
        <v>0</v>
      </c>
      <c r="AY9" s="20">
        <f t="shared" si="4"/>
        <v>0</v>
      </c>
      <c r="AZ9" s="20">
        <f t="shared" si="4"/>
        <v>0</v>
      </c>
      <c r="BA9" s="21">
        <f t="shared" si="4"/>
        <v>0</v>
      </c>
      <c r="BB9" s="16"/>
      <c r="BC9" s="16"/>
    </row>
    <row r="10" spans="1:55" s="232" customFormat="1" ht="24.75" customHeight="1">
      <c r="A10" s="79">
        <f t="shared" si="5"/>
        <v>5</v>
      </c>
      <c r="B10" s="96"/>
      <c r="C10" s="97"/>
      <c r="D10" s="102"/>
      <c r="E10" s="102"/>
      <c r="F10" s="103"/>
      <c r="G10" s="102"/>
      <c r="H10" s="79" t="str">
        <f t="shared" si="0"/>
        <v>Non</v>
      </c>
      <c r="I10" s="52">
        <f t="shared" si="1"/>
        <v>0</v>
      </c>
      <c r="J10" s="185"/>
      <c r="K10" s="189">
        <f t="shared" si="6"/>
        <v>0</v>
      </c>
      <c r="L10" s="53"/>
      <c r="M10" s="54"/>
      <c r="N10" s="99"/>
      <c r="O10" s="54"/>
      <c r="P10" s="99"/>
      <c r="Q10" s="100"/>
      <c r="R10" s="104"/>
      <c r="S10" s="54"/>
      <c r="T10" s="104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2"/>
        <v>0</v>
      </c>
      <c r="AM10" s="18">
        <f t="shared" si="3"/>
        <v>0</v>
      </c>
      <c r="AN10" s="229">
        <f t="shared" si="4"/>
        <v>0</v>
      </c>
      <c r="AO10" s="14">
        <f t="shared" si="4"/>
        <v>0</v>
      </c>
      <c r="AP10" s="14">
        <f t="shared" si="4"/>
        <v>0</v>
      </c>
      <c r="AQ10" s="14">
        <f t="shared" si="4"/>
        <v>0</v>
      </c>
      <c r="AR10" s="14">
        <f t="shared" si="4"/>
        <v>0</v>
      </c>
      <c r="AS10" s="14">
        <f t="shared" si="4"/>
        <v>0</v>
      </c>
      <c r="AT10" s="14">
        <f t="shared" si="4"/>
        <v>0</v>
      </c>
      <c r="AU10" s="14">
        <f t="shared" si="4"/>
        <v>0</v>
      </c>
      <c r="AV10" s="14">
        <f t="shared" si="4"/>
        <v>0</v>
      </c>
      <c r="AW10" s="14">
        <f t="shared" si="4"/>
        <v>0</v>
      </c>
      <c r="AX10" s="14">
        <f t="shared" si="4"/>
        <v>0</v>
      </c>
      <c r="AY10" s="14">
        <f t="shared" si="4"/>
        <v>0</v>
      </c>
      <c r="AZ10" s="14">
        <f t="shared" si="4"/>
        <v>0</v>
      </c>
      <c r="BA10" s="230">
        <f t="shared" si="4"/>
        <v>0</v>
      </c>
      <c r="BB10" s="231"/>
      <c r="BC10" s="231"/>
    </row>
    <row r="11" spans="1:55" s="3" customFormat="1" ht="24.75" customHeight="1">
      <c r="A11" s="79">
        <f t="shared" si="5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6"/>
        <v>0</v>
      </c>
      <c r="L11" s="53"/>
      <c r="M11" s="54"/>
      <c r="N11" s="99"/>
      <c r="O11" s="54"/>
      <c r="P11" s="99"/>
      <c r="Q11" s="100"/>
      <c r="R11" s="104"/>
      <c r="S11" s="54"/>
      <c r="T11" s="104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99"/>
      <c r="AG11" s="100"/>
      <c r="AH11" s="104"/>
      <c r="AI11" s="54"/>
      <c r="AJ11" s="104"/>
      <c r="AK11" s="173"/>
      <c r="AL11" s="14">
        <f t="shared" si="2"/>
        <v>0</v>
      </c>
      <c r="AM11" s="15">
        <f t="shared" si="3"/>
        <v>0</v>
      </c>
      <c r="AN11" s="19">
        <f t="shared" si="4"/>
        <v>0</v>
      </c>
      <c r="AO11" s="20">
        <f t="shared" si="4"/>
        <v>0</v>
      </c>
      <c r="AP11" s="20">
        <f t="shared" si="4"/>
        <v>0</v>
      </c>
      <c r="AQ11" s="20">
        <f t="shared" si="4"/>
        <v>0</v>
      </c>
      <c r="AR11" s="20">
        <f t="shared" si="4"/>
        <v>0</v>
      </c>
      <c r="AS11" s="20">
        <f t="shared" si="4"/>
        <v>0</v>
      </c>
      <c r="AT11" s="20">
        <f t="shared" si="4"/>
        <v>0</v>
      </c>
      <c r="AU11" s="20">
        <f t="shared" si="4"/>
        <v>0</v>
      </c>
      <c r="AV11" s="20">
        <f t="shared" si="4"/>
        <v>0</v>
      </c>
      <c r="AW11" s="20">
        <f t="shared" si="4"/>
        <v>0</v>
      </c>
      <c r="AX11" s="20">
        <f t="shared" si="4"/>
        <v>0</v>
      </c>
      <c r="AY11" s="20">
        <f t="shared" si="4"/>
        <v>0</v>
      </c>
      <c r="AZ11" s="20">
        <f t="shared" si="4"/>
        <v>0</v>
      </c>
      <c r="BA11" s="21">
        <f t="shared" si="4"/>
        <v>0</v>
      </c>
      <c r="BB11" s="16"/>
      <c r="BC11" s="16"/>
    </row>
    <row r="12" spans="1:55" s="3" customFormat="1" ht="24.75" customHeight="1">
      <c r="A12" s="79">
        <f>A11+1</f>
        <v>7</v>
      </c>
      <c r="B12" s="96"/>
      <c r="C12" s="97"/>
      <c r="D12" s="102"/>
      <c r="E12" s="102"/>
      <c r="F12" s="103"/>
      <c r="G12" s="102"/>
      <c r="H12" s="79" t="str">
        <f t="shared" si="0"/>
        <v>Non</v>
      </c>
      <c r="I12" s="52">
        <f t="shared" si="1"/>
        <v>0</v>
      </c>
      <c r="J12" s="185"/>
      <c r="K12" s="189">
        <f t="shared" si="6"/>
        <v>0</v>
      </c>
      <c r="L12" s="53"/>
      <c r="M12" s="54"/>
      <c r="N12" s="99"/>
      <c r="O12" s="54"/>
      <c r="P12" s="99"/>
      <c r="Q12" s="100"/>
      <c r="R12" s="104"/>
      <c r="S12" s="54"/>
      <c r="T12" s="104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2"/>
        <v>0</v>
      </c>
      <c r="AM12" s="15">
        <f t="shared" si="3"/>
        <v>0</v>
      </c>
      <c r="AN12" s="19">
        <f t="shared" si="4"/>
        <v>0</v>
      </c>
      <c r="AO12" s="20">
        <f t="shared" si="4"/>
        <v>0</v>
      </c>
      <c r="AP12" s="20">
        <f t="shared" si="4"/>
        <v>0</v>
      </c>
      <c r="AQ12" s="20">
        <f t="shared" si="4"/>
        <v>0</v>
      </c>
      <c r="AR12" s="20">
        <f t="shared" si="4"/>
        <v>0</v>
      </c>
      <c r="AS12" s="20">
        <f t="shared" si="4"/>
        <v>0</v>
      </c>
      <c r="AT12" s="20">
        <f t="shared" si="4"/>
        <v>0</v>
      </c>
      <c r="AU12" s="20">
        <f t="shared" si="4"/>
        <v>0</v>
      </c>
      <c r="AV12" s="20">
        <f t="shared" si="4"/>
        <v>0</v>
      </c>
      <c r="AW12" s="20">
        <f t="shared" si="4"/>
        <v>0</v>
      </c>
      <c r="AX12" s="20">
        <f t="shared" si="4"/>
        <v>0</v>
      </c>
      <c r="AY12" s="20">
        <f t="shared" si="4"/>
        <v>0</v>
      </c>
      <c r="AZ12" s="20">
        <f t="shared" si="4"/>
        <v>0</v>
      </c>
      <c r="BA12" s="21">
        <f t="shared" si="4"/>
        <v>0</v>
      </c>
      <c r="BB12" s="16"/>
      <c r="BC12" s="16"/>
    </row>
    <row r="13" spans="1:55" s="3" customFormat="1" ht="24.75" customHeight="1" outlineLevel="1">
      <c r="A13" s="79">
        <f t="shared" si="5"/>
        <v>8</v>
      </c>
      <c r="B13" s="96"/>
      <c r="C13" s="97"/>
      <c r="D13" s="102"/>
      <c r="E13" s="102"/>
      <c r="F13" s="103"/>
      <c r="G13" s="102"/>
      <c r="H13" s="79" t="str">
        <f t="shared" si="0"/>
        <v>Non</v>
      </c>
      <c r="I13" s="52">
        <f t="shared" si="1"/>
        <v>0</v>
      </c>
      <c r="J13" s="185"/>
      <c r="K13" s="189">
        <f t="shared" si="6"/>
        <v>0</v>
      </c>
      <c r="L13" s="53"/>
      <c r="M13" s="54"/>
      <c r="N13" s="99"/>
      <c r="O13" s="54"/>
      <c r="P13" s="99"/>
      <c r="Q13" s="100"/>
      <c r="R13" s="104"/>
      <c r="S13" s="54"/>
      <c r="T13" s="104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2"/>
        <v>0</v>
      </c>
      <c r="AM13" s="15">
        <f t="shared" si="3"/>
        <v>0</v>
      </c>
      <c r="AN13" s="19">
        <f t="shared" si="4"/>
        <v>0</v>
      </c>
      <c r="AO13" s="20">
        <f t="shared" si="4"/>
        <v>0</v>
      </c>
      <c r="AP13" s="20">
        <f t="shared" si="4"/>
        <v>0</v>
      </c>
      <c r="AQ13" s="20">
        <f t="shared" si="4"/>
        <v>0</v>
      </c>
      <c r="AR13" s="20">
        <f t="shared" si="4"/>
        <v>0</v>
      </c>
      <c r="AS13" s="20">
        <f t="shared" si="4"/>
        <v>0</v>
      </c>
      <c r="AT13" s="20">
        <f t="shared" si="4"/>
        <v>0</v>
      </c>
      <c r="AU13" s="20">
        <f t="shared" si="4"/>
        <v>0</v>
      </c>
      <c r="AV13" s="20">
        <f t="shared" si="4"/>
        <v>0</v>
      </c>
      <c r="AW13" s="20">
        <f t="shared" si="4"/>
        <v>0</v>
      </c>
      <c r="AX13" s="20">
        <f t="shared" si="4"/>
        <v>0</v>
      </c>
      <c r="AY13" s="20">
        <f t="shared" si="4"/>
        <v>0</v>
      </c>
      <c r="AZ13" s="20">
        <f t="shared" si="4"/>
        <v>0</v>
      </c>
      <c r="BA13" s="21">
        <f t="shared" si="4"/>
        <v>0</v>
      </c>
      <c r="BB13" s="16"/>
      <c r="BC13" s="16"/>
    </row>
    <row r="14" spans="1:55" s="3" customFormat="1" ht="24.75" customHeight="1" outlineLevel="1">
      <c r="A14" s="79">
        <f t="shared" si="5"/>
        <v>9</v>
      </c>
      <c r="B14" s="96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6"/>
        <v>0</v>
      </c>
      <c r="L14" s="53"/>
      <c r="M14" s="54"/>
      <c r="N14" s="99"/>
      <c r="O14" s="54"/>
      <c r="P14" s="99"/>
      <c r="Q14" s="100"/>
      <c r="R14" s="104"/>
      <c r="S14" s="54"/>
      <c r="T14" s="104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2"/>
        <v>0</v>
      </c>
      <c r="AM14" s="15">
        <f t="shared" si="3"/>
        <v>0</v>
      </c>
      <c r="AN14" s="19">
        <f t="shared" si="4"/>
        <v>0</v>
      </c>
      <c r="AO14" s="20">
        <f t="shared" si="4"/>
        <v>0</v>
      </c>
      <c r="AP14" s="20">
        <f t="shared" si="4"/>
        <v>0</v>
      </c>
      <c r="AQ14" s="20">
        <f t="shared" si="4"/>
        <v>0</v>
      </c>
      <c r="AR14" s="20">
        <f t="shared" si="4"/>
        <v>0</v>
      </c>
      <c r="AS14" s="20">
        <f t="shared" si="4"/>
        <v>0</v>
      </c>
      <c r="AT14" s="20">
        <f t="shared" si="4"/>
        <v>0</v>
      </c>
      <c r="AU14" s="20">
        <f t="shared" si="4"/>
        <v>0</v>
      </c>
      <c r="AV14" s="20">
        <f t="shared" si="4"/>
        <v>0</v>
      </c>
      <c r="AW14" s="20">
        <f t="shared" si="4"/>
        <v>0</v>
      </c>
      <c r="AX14" s="20">
        <f t="shared" si="4"/>
        <v>0</v>
      </c>
      <c r="AY14" s="20">
        <f t="shared" si="4"/>
        <v>0</v>
      </c>
      <c r="AZ14" s="20">
        <f t="shared" si="4"/>
        <v>0</v>
      </c>
      <c r="BA14" s="21">
        <f t="shared" si="4"/>
        <v>0</v>
      </c>
      <c r="BB14" s="16"/>
      <c r="BC14" s="16"/>
    </row>
    <row r="15" spans="1:55" s="3" customFormat="1" ht="24.75" customHeight="1" outlineLevel="1">
      <c r="A15" s="79">
        <f t="shared" si="5"/>
        <v>10</v>
      </c>
      <c r="B15" s="96"/>
      <c r="C15" s="97"/>
      <c r="D15" s="102"/>
      <c r="E15" s="102"/>
      <c r="F15" s="103"/>
      <c r="G15" s="102"/>
      <c r="H15" s="79" t="str">
        <f t="shared" si="0"/>
        <v>Non</v>
      </c>
      <c r="I15" s="52">
        <f t="shared" si="1"/>
        <v>0</v>
      </c>
      <c r="J15" s="185"/>
      <c r="K15" s="189">
        <f t="shared" si="6"/>
        <v>0</v>
      </c>
      <c r="L15" s="53"/>
      <c r="M15" s="54"/>
      <c r="N15" s="99"/>
      <c r="O15" s="54"/>
      <c r="P15" s="99"/>
      <c r="Q15" s="100"/>
      <c r="R15" s="104"/>
      <c r="S15" s="54"/>
      <c r="T15" s="104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2"/>
        <v>0</v>
      </c>
      <c r="AM15" s="15">
        <f t="shared" si="3"/>
        <v>0</v>
      </c>
      <c r="AN15" s="19">
        <f t="shared" si="4"/>
        <v>0</v>
      </c>
      <c r="AO15" s="20">
        <f t="shared" si="4"/>
        <v>0</v>
      </c>
      <c r="AP15" s="20">
        <f t="shared" si="4"/>
        <v>0</v>
      </c>
      <c r="AQ15" s="20">
        <f t="shared" si="4"/>
        <v>0</v>
      </c>
      <c r="AR15" s="20">
        <f t="shared" si="4"/>
        <v>0</v>
      </c>
      <c r="AS15" s="20">
        <f t="shared" si="4"/>
        <v>0</v>
      </c>
      <c r="AT15" s="20">
        <f t="shared" si="4"/>
        <v>0</v>
      </c>
      <c r="AU15" s="20">
        <f t="shared" si="4"/>
        <v>0</v>
      </c>
      <c r="AV15" s="20">
        <f t="shared" si="4"/>
        <v>0</v>
      </c>
      <c r="AW15" s="20">
        <f t="shared" si="4"/>
        <v>0</v>
      </c>
      <c r="AX15" s="20">
        <f t="shared" si="4"/>
        <v>0</v>
      </c>
      <c r="AY15" s="20">
        <f t="shared" si="4"/>
        <v>0</v>
      </c>
      <c r="AZ15" s="20">
        <f t="shared" si="4"/>
        <v>0</v>
      </c>
      <c r="BA15" s="21">
        <f t="shared" si="4"/>
        <v>0</v>
      </c>
      <c r="BB15" s="16"/>
      <c r="BC15" s="16"/>
    </row>
    <row r="16" spans="1:55" s="3" customFormat="1" ht="24.75" customHeight="1" outlineLevel="1">
      <c r="A16" s="79">
        <f t="shared" si="5"/>
        <v>11</v>
      </c>
      <c r="B16" s="96"/>
      <c r="C16" s="97"/>
      <c r="D16" s="102"/>
      <c r="E16" s="102"/>
      <c r="F16" s="103"/>
      <c r="G16" s="102"/>
      <c r="H16" s="79" t="str">
        <f t="shared" si="0"/>
        <v>Non</v>
      </c>
      <c r="I16" s="52">
        <f t="shared" si="1"/>
        <v>0</v>
      </c>
      <c r="J16" s="185"/>
      <c r="K16" s="189">
        <f t="shared" si="6"/>
        <v>0</v>
      </c>
      <c r="L16" s="53"/>
      <c r="M16" s="54"/>
      <c r="N16" s="99"/>
      <c r="O16" s="54"/>
      <c r="P16" s="99"/>
      <c r="Q16" s="100"/>
      <c r="R16" s="104"/>
      <c r="S16" s="54"/>
      <c r="T16" s="104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2"/>
        <v>0</v>
      </c>
      <c r="AM16" s="15">
        <f t="shared" si="3"/>
        <v>0</v>
      </c>
      <c r="AN16" s="19">
        <f aca="true" t="shared" si="7" ref="AN16:BA24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 outlineLevel="1">
      <c r="A17" s="79">
        <f t="shared" si="5"/>
        <v>12</v>
      </c>
      <c r="B17" s="96"/>
      <c r="C17" s="97"/>
      <c r="D17" s="102"/>
      <c r="E17" s="102"/>
      <c r="F17" s="103"/>
      <c r="G17" s="102"/>
      <c r="H17" s="79" t="str">
        <f t="shared" si="0"/>
        <v>Non</v>
      </c>
      <c r="I17" s="52">
        <f t="shared" si="1"/>
        <v>0</v>
      </c>
      <c r="J17" s="185"/>
      <c r="K17" s="189">
        <f t="shared" si="6"/>
        <v>0</v>
      </c>
      <c r="L17" s="53"/>
      <c r="M17" s="54"/>
      <c r="N17" s="99"/>
      <c r="O17" s="54"/>
      <c r="P17" s="99"/>
      <c r="Q17" s="100"/>
      <c r="R17" s="104"/>
      <c r="S17" s="54"/>
      <c r="T17" s="104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2"/>
        <v>0</v>
      </c>
      <c r="AM17" s="15">
        <f t="shared" si="3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 outlineLevel="1">
      <c r="A18" s="79">
        <f t="shared" si="5"/>
        <v>13</v>
      </c>
      <c r="B18" s="96"/>
      <c r="C18" s="97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6"/>
        <v>0</v>
      </c>
      <c r="L18" s="53"/>
      <c r="M18" s="54"/>
      <c r="N18" s="99"/>
      <c r="O18" s="54"/>
      <c r="P18" s="99"/>
      <c r="Q18" s="100"/>
      <c r="R18" s="104"/>
      <c r="S18" s="54"/>
      <c r="T18" s="104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2"/>
        <v>0</v>
      </c>
      <c r="AM18" s="15">
        <f t="shared" si="3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outlineLevel="1">
      <c r="A19" s="79">
        <f t="shared" si="5"/>
        <v>14</v>
      </c>
      <c r="B19" s="96"/>
      <c r="C19" s="97"/>
      <c r="D19" s="102"/>
      <c r="E19" s="102"/>
      <c r="F19" s="103"/>
      <c r="G19" s="102"/>
      <c r="H19" s="79" t="str">
        <f t="shared" si="0"/>
        <v>Non</v>
      </c>
      <c r="I19" s="52">
        <f t="shared" si="1"/>
        <v>0</v>
      </c>
      <c r="J19" s="185"/>
      <c r="K19" s="189">
        <f t="shared" si="6"/>
        <v>0</v>
      </c>
      <c r="L19" s="53"/>
      <c r="M19" s="54"/>
      <c r="N19" s="99"/>
      <c r="O19" s="54"/>
      <c r="P19" s="99"/>
      <c r="Q19" s="100"/>
      <c r="R19" s="104"/>
      <c r="S19" s="54"/>
      <c r="T19" s="104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2"/>
        <v>0</v>
      </c>
      <c r="AM19" s="15">
        <f t="shared" si="3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outlineLevel="1">
      <c r="A20" s="79">
        <f t="shared" si="5"/>
        <v>15</v>
      </c>
      <c r="B20" s="96"/>
      <c r="C20" s="101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6"/>
        <v>0</v>
      </c>
      <c r="L20" s="53"/>
      <c r="M20" s="54"/>
      <c r="N20" s="99"/>
      <c r="O20" s="54"/>
      <c r="P20" s="99"/>
      <c r="Q20" s="100"/>
      <c r="R20" s="104"/>
      <c r="S20" s="54"/>
      <c r="T20" s="104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2"/>
        <v>0</v>
      </c>
      <c r="AM20" s="15">
        <f t="shared" si="3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79">
        <f t="shared" si="5"/>
        <v>16</v>
      </c>
      <c r="B21" s="96"/>
      <c r="C21" s="97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6"/>
        <v>0</v>
      </c>
      <c r="L21" s="53"/>
      <c r="M21" s="54"/>
      <c r="N21" s="99"/>
      <c r="O21" s="54"/>
      <c r="P21" s="99"/>
      <c r="Q21" s="100"/>
      <c r="R21" s="104"/>
      <c r="S21" s="54"/>
      <c r="T21" s="104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2"/>
        <v>0</v>
      </c>
      <c r="AM21" s="15">
        <f t="shared" si="3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79">
        <f t="shared" si="5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6"/>
        <v>0</v>
      </c>
      <c r="L22" s="53"/>
      <c r="M22" s="54"/>
      <c r="N22" s="99"/>
      <c r="O22" s="54"/>
      <c r="P22" s="99"/>
      <c r="Q22" s="100"/>
      <c r="R22" s="104"/>
      <c r="S22" s="54"/>
      <c r="T22" s="104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2"/>
        <v>0</v>
      </c>
      <c r="AM22" s="15">
        <f t="shared" si="3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5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6"/>
        <v>0</v>
      </c>
      <c r="L23" s="53"/>
      <c r="M23" s="54"/>
      <c r="N23" s="99"/>
      <c r="O23" s="54"/>
      <c r="P23" s="99"/>
      <c r="Q23" s="100"/>
      <c r="R23" s="104"/>
      <c r="S23" s="54"/>
      <c r="T23" s="104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2"/>
        <v>0</v>
      </c>
      <c r="AM23" s="15">
        <f t="shared" si="3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>
      <c r="A24" s="79">
        <f t="shared" si="5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6"/>
        <v>0</v>
      </c>
      <c r="L24" s="53"/>
      <c r="M24" s="54"/>
      <c r="N24" s="99"/>
      <c r="O24" s="54"/>
      <c r="P24" s="99"/>
      <c r="Q24" s="100"/>
      <c r="R24" s="104"/>
      <c r="S24" s="54"/>
      <c r="T24" s="104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2"/>
        <v>0</v>
      </c>
      <c r="AM24" s="15">
        <f t="shared" si="3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outlineLevel="1" thickBot="1">
      <c r="A25" s="79">
        <f t="shared" si="5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6"/>
        <v>0</v>
      </c>
      <c r="L25" s="53"/>
      <c r="M25" s="54"/>
      <c r="N25" s="99"/>
      <c r="O25" s="54"/>
      <c r="P25" s="99"/>
      <c r="Q25" s="100"/>
      <c r="R25" s="104"/>
      <c r="S25" s="54"/>
      <c r="T25" s="104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2"/>
        <v>0</v>
      </c>
      <c r="AM25" s="15">
        <f t="shared" si="3"/>
        <v>0</v>
      </c>
      <c r="AN25" s="19">
        <f aca="true" t="shared" si="8" ref="AN25:BA25">IF($AM25&gt;Nbcourse+AN$3-1-$J25,LARGE($L25:$AK25,Nbcourse+AN$3-$J25),0)</f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2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182">
        <f>COUNT(X$6:X25)</f>
        <v>0</v>
      </c>
      <c r="Y26" s="179">
        <f>COUNT(Y$6:Y25)</f>
        <v>0</v>
      </c>
      <c r="Z26" s="182">
        <f>COUNT(Z$6:Z25)</f>
        <v>0</v>
      </c>
      <c r="AA26" s="181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182">
        <f>COUNT(AH$6:AH25)</f>
        <v>0</v>
      </c>
      <c r="AI26" s="179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 t="s">
        <v>29</v>
      </c>
      <c r="G27" s="83">
        <f>Nbcourse</f>
        <v>3</v>
      </c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33" bottom="0.3937007874015748" header="0.1968503937007874" footer="0.1968503937007874"/>
  <pageSetup fitToHeight="2" fitToWidth="1" orientation="landscape" paperSize="9" scale="92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2"/>
  <dimension ref="A1:BG3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A2" sqref="A2:AB2"/>
    </sheetView>
  </sheetViews>
  <sheetFormatPr defaultColWidth="12" defaultRowHeight="12.75" outlineLevelRow="3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263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45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 t="s">
        <v>76</v>
      </c>
      <c r="M3" s="358"/>
      <c r="N3" s="359" t="s">
        <v>57</v>
      </c>
      <c r="O3" s="358"/>
      <c r="P3" s="359" t="s">
        <v>56</v>
      </c>
      <c r="Q3" s="358"/>
      <c r="R3" s="359" t="s">
        <v>12</v>
      </c>
      <c r="S3" s="358"/>
      <c r="T3" s="359" t="s">
        <v>6</v>
      </c>
      <c r="U3" s="358"/>
      <c r="V3" s="357"/>
      <c r="W3" s="367"/>
      <c r="X3" s="372"/>
      <c r="Y3" s="374"/>
      <c r="Z3" s="372"/>
      <c r="AA3" s="373"/>
      <c r="AB3" s="357"/>
      <c r="AC3" s="358"/>
      <c r="AD3" s="357"/>
      <c r="AE3" s="367"/>
      <c r="AF3" s="357"/>
      <c r="AG3" s="358"/>
      <c r="AH3" s="372"/>
      <c r="AI3" s="374"/>
      <c r="AJ3" s="359" t="s">
        <v>32</v>
      </c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65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341"/>
      <c r="AC5" s="202"/>
      <c r="AD5" s="341"/>
      <c r="AE5" s="202"/>
      <c r="AF5" s="341"/>
      <c r="AG5" s="202"/>
      <c r="AH5" s="342"/>
      <c r="AI5" s="239"/>
      <c r="AJ5" s="265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9" s="3" customFormat="1" ht="24.75" customHeight="1">
      <c r="A6" s="94">
        <v>1</v>
      </c>
      <c r="B6" s="105"/>
      <c r="C6" s="115"/>
      <c r="D6" s="343"/>
      <c r="E6" s="109"/>
      <c r="F6" s="110"/>
      <c r="G6" s="270"/>
      <c r="H6" s="94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 aca="true" t="shared" si="2" ref="K6:K25"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25">MAX(L6:AK6)</f>
        <v>0</v>
      </c>
      <c r="AM6" s="15">
        <f aca="true" t="shared" si="4" ref="AM6:AM24">COUNTA(L6:AK6)</f>
        <v>0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G6" s="313"/>
    </row>
    <row r="7" spans="1:55" s="3" customFormat="1" ht="24.75" customHeight="1">
      <c r="A7" s="79">
        <f>A6+1</f>
        <v>2</v>
      </c>
      <c r="B7" s="96"/>
      <c r="C7" s="97"/>
      <c r="D7" s="310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0</v>
      </c>
      <c r="AM7" s="15">
        <f t="shared" si="4"/>
        <v>0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</row>
    <row r="8" spans="1:55" s="3" customFormat="1" ht="24.75" customHeight="1">
      <c r="A8" s="79">
        <f>A7+1</f>
        <v>3</v>
      </c>
      <c r="B8" s="96"/>
      <c r="C8" s="97"/>
      <c r="D8" s="102"/>
      <c r="E8" s="102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0</v>
      </c>
      <c r="AM8" s="15">
        <f t="shared" si="4"/>
        <v>0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</row>
    <row r="9" spans="1:55" s="3" customFormat="1" ht="24.75" customHeight="1">
      <c r="A9" s="79">
        <f>A8+1</f>
        <v>4</v>
      </c>
      <c r="B9" s="96"/>
      <c r="C9" s="97"/>
      <c r="D9" s="102"/>
      <c r="E9" s="102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5">
        <f t="shared" si="4"/>
        <v>0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</row>
    <row r="10" spans="1:55" s="3" customFormat="1" ht="24.75" customHeight="1">
      <c r="A10" s="118">
        <f aca="true" t="shared" si="6" ref="A10:A19">A9+1</f>
        <v>5</v>
      </c>
      <c r="B10" s="96"/>
      <c r="C10" s="101"/>
      <c r="D10" s="102"/>
      <c r="E10" s="102"/>
      <c r="F10" s="103"/>
      <c r="G10" s="271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0</v>
      </c>
      <c r="AM10" s="15">
        <f t="shared" si="4"/>
        <v>0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</row>
    <row r="11" spans="1:55" s="3" customFormat="1" ht="24.75" customHeight="1" thickBot="1">
      <c r="A11" s="118">
        <f t="shared" si="6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 hidden="1" outlineLevel="1">
      <c r="A12" s="118">
        <f t="shared" si="6"/>
        <v>7</v>
      </c>
      <c r="B12" s="96"/>
      <c r="C12" s="97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 hidden="1" outlineLevel="1">
      <c r="A13" s="118">
        <f t="shared" si="6"/>
        <v>8</v>
      </c>
      <c r="B13" s="96"/>
      <c r="C13" s="97"/>
      <c r="D13" s="102"/>
      <c r="E13" s="102"/>
      <c r="F13" s="103"/>
      <c r="G13" s="271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</row>
    <row r="14" spans="1:55" s="3" customFormat="1" ht="24.75" customHeight="1" hidden="1" outlineLevel="1">
      <c r="A14" s="118">
        <f t="shared" si="6"/>
        <v>9</v>
      </c>
      <c r="B14" s="96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</row>
    <row r="15" spans="1:55" s="232" customFormat="1" ht="24.75" customHeight="1" hidden="1" outlineLevel="1">
      <c r="A15" s="118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8">
        <f t="shared" si="4"/>
        <v>0</v>
      </c>
      <c r="AN15" s="229">
        <f t="shared" si="5"/>
        <v>0</v>
      </c>
      <c r="AO15" s="14">
        <f t="shared" si="5"/>
        <v>0</v>
      </c>
      <c r="AP15" s="14">
        <f t="shared" si="5"/>
        <v>0</v>
      </c>
      <c r="AQ15" s="14">
        <f t="shared" si="5"/>
        <v>0</v>
      </c>
      <c r="AR15" s="14">
        <f t="shared" si="5"/>
        <v>0</v>
      </c>
      <c r="AS15" s="14">
        <f t="shared" si="5"/>
        <v>0</v>
      </c>
      <c r="AT15" s="14">
        <f t="shared" si="5"/>
        <v>0</v>
      </c>
      <c r="AU15" s="14">
        <f t="shared" si="5"/>
        <v>0</v>
      </c>
      <c r="AV15" s="14">
        <f t="shared" si="5"/>
        <v>0</v>
      </c>
      <c r="AW15" s="14">
        <f t="shared" si="5"/>
        <v>0</v>
      </c>
      <c r="AX15" s="14">
        <f t="shared" si="5"/>
        <v>0</v>
      </c>
      <c r="AY15" s="14">
        <f t="shared" si="5"/>
        <v>0</v>
      </c>
      <c r="AZ15" s="14">
        <f t="shared" si="5"/>
        <v>0</v>
      </c>
      <c r="BA15" s="230">
        <f t="shared" si="5"/>
        <v>0</v>
      </c>
      <c r="BB15" s="231"/>
      <c r="BC15" s="231"/>
    </row>
    <row r="16" spans="1:55" s="232" customFormat="1" ht="24.75" customHeight="1" hidden="1" outlineLevel="1">
      <c r="A16" s="118">
        <f t="shared" si="6"/>
        <v>11</v>
      </c>
      <c r="B16" s="96"/>
      <c r="C16" s="97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8">
        <f t="shared" si="4"/>
        <v>0</v>
      </c>
      <c r="AN16" s="229">
        <f aca="true" t="shared" si="7" ref="AN16:BA22">IF($AM16&gt;Nbcourse+AN$3-1-$J16,LARGE($L16:$AK16,Nbcourse+AN$3-$J16),0)</f>
        <v>0</v>
      </c>
      <c r="AO16" s="14">
        <f t="shared" si="7"/>
        <v>0</v>
      </c>
      <c r="AP16" s="14">
        <f t="shared" si="7"/>
        <v>0</v>
      </c>
      <c r="AQ16" s="14">
        <f t="shared" si="7"/>
        <v>0</v>
      </c>
      <c r="AR16" s="14">
        <f t="shared" si="7"/>
        <v>0</v>
      </c>
      <c r="AS16" s="14">
        <f t="shared" si="7"/>
        <v>0</v>
      </c>
      <c r="AT16" s="14">
        <f t="shared" si="7"/>
        <v>0</v>
      </c>
      <c r="AU16" s="14">
        <f t="shared" si="7"/>
        <v>0</v>
      </c>
      <c r="AV16" s="14">
        <f t="shared" si="7"/>
        <v>0</v>
      </c>
      <c r="AW16" s="14">
        <f t="shared" si="7"/>
        <v>0</v>
      </c>
      <c r="AX16" s="14">
        <f t="shared" si="7"/>
        <v>0</v>
      </c>
      <c r="AY16" s="14">
        <f t="shared" si="7"/>
        <v>0</v>
      </c>
      <c r="AZ16" s="14">
        <f t="shared" si="7"/>
        <v>0</v>
      </c>
      <c r="BA16" s="230">
        <f t="shared" si="7"/>
        <v>0</v>
      </c>
      <c r="BB16" s="231"/>
      <c r="BC16" s="231"/>
    </row>
    <row r="17" spans="1:55" s="232" customFormat="1" ht="24.75" customHeight="1" hidden="1" outlineLevel="1">
      <c r="A17" s="118">
        <f t="shared" si="6"/>
        <v>12</v>
      </c>
      <c r="B17" s="96"/>
      <c r="C17" s="97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8">
        <f t="shared" si="4"/>
        <v>0</v>
      </c>
      <c r="AN17" s="229">
        <f t="shared" si="7"/>
        <v>0</v>
      </c>
      <c r="AO17" s="14">
        <f t="shared" si="7"/>
        <v>0</v>
      </c>
      <c r="AP17" s="14">
        <f t="shared" si="7"/>
        <v>0</v>
      </c>
      <c r="AQ17" s="14">
        <f t="shared" si="7"/>
        <v>0</v>
      </c>
      <c r="AR17" s="14">
        <f t="shared" si="7"/>
        <v>0</v>
      </c>
      <c r="AS17" s="14">
        <f t="shared" si="7"/>
        <v>0</v>
      </c>
      <c r="AT17" s="14">
        <f t="shared" si="7"/>
        <v>0</v>
      </c>
      <c r="AU17" s="14">
        <f t="shared" si="7"/>
        <v>0</v>
      </c>
      <c r="AV17" s="14">
        <f t="shared" si="7"/>
        <v>0</v>
      </c>
      <c r="AW17" s="14">
        <f t="shared" si="7"/>
        <v>0</v>
      </c>
      <c r="AX17" s="14">
        <f t="shared" si="7"/>
        <v>0</v>
      </c>
      <c r="AY17" s="14">
        <f t="shared" si="7"/>
        <v>0</v>
      </c>
      <c r="AZ17" s="14">
        <f t="shared" si="7"/>
        <v>0</v>
      </c>
      <c r="BA17" s="230">
        <f t="shared" si="7"/>
        <v>0</v>
      </c>
      <c r="BB17" s="231"/>
      <c r="BC17" s="231"/>
    </row>
    <row r="18" spans="1:55" s="232" customFormat="1" ht="24.75" customHeight="1" hidden="1" outlineLevel="1">
      <c r="A18" s="118">
        <f t="shared" si="6"/>
        <v>13</v>
      </c>
      <c r="B18" s="96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8">
        <f t="shared" si="4"/>
        <v>0</v>
      </c>
      <c r="AN18" s="229">
        <f t="shared" si="7"/>
        <v>0</v>
      </c>
      <c r="AO18" s="14">
        <f t="shared" si="7"/>
        <v>0</v>
      </c>
      <c r="AP18" s="14">
        <f t="shared" si="7"/>
        <v>0</v>
      </c>
      <c r="AQ18" s="14">
        <f t="shared" si="7"/>
        <v>0</v>
      </c>
      <c r="AR18" s="14">
        <f t="shared" si="7"/>
        <v>0</v>
      </c>
      <c r="AS18" s="14">
        <f t="shared" si="7"/>
        <v>0</v>
      </c>
      <c r="AT18" s="14">
        <f t="shared" si="7"/>
        <v>0</v>
      </c>
      <c r="AU18" s="14">
        <f t="shared" si="7"/>
        <v>0</v>
      </c>
      <c r="AV18" s="14">
        <f t="shared" si="7"/>
        <v>0</v>
      </c>
      <c r="AW18" s="14">
        <f t="shared" si="7"/>
        <v>0</v>
      </c>
      <c r="AX18" s="14">
        <f t="shared" si="7"/>
        <v>0</v>
      </c>
      <c r="AY18" s="14">
        <f t="shared" si="7"/>
        <v>0</v>
      </c>
      <c r="AZ18" s="14">
        <f t="shared" si="7"/>
        <v>0</v>
      </c>
      <c r="BA18" s="230">
        <f t="shared" si="7"/>
        <v>0</v>
      </c>
      <c r="BB18" s="231"/>
      <c r="BC18" s="231"/>
    </row>
    <row r="19" spans="1:55" s="3" customFormat="1" ht="24.75" customHeight="1" hidden="1" outlineLevel="2">
      <c r="A19" s="118">
        <f t="shared" si="6"/>
        <v>14</v>
      </c>
      <c r="B19" s="96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hidden="1" outlineLevel="2">
      <c r="A20" s="79">
        <f>A19+1</f>
        <v>15</v>
      </c>
      <c r="B20" s="96"/>
      <c r="C20" s="101"/>
      <c r="D20" s="102"/>
      <c r="E20" s="102"/>
      <c r="F20" s="103"/>
      <c r="G20" s="271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hidden="1" outlineLevel="2">
      <c r="A21" s="79">
        <f>A20+1</f>
        <v>16</v>
      </c>
      <c r="B21" s="96"/>
      <c r="C21" s="97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hidden="1" outlineLevel="2">
      <c r="A22" s="79">
        <f>A21+1</f>
        <v>17</v>
      </c>
      <c r="B22" s="96"/>
      <c r="C22" s="97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232" customFormat="1" ht="24.75" customHeight="1" hidden="1" outlineLevel="2">
      <c r="A23" s="79">
        <f>A22+1</f>
        <v>18</v>
      </c>
      <c r="B23" s="96"/>
      <c r="C23" s="97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8">
        <f t="shared" si="4"/>
        <v>0</v>
      </c>
      <c r="AN23" s="229">
        <f aca="true" t="shared" si="8" ref="AN23:BA24">IF($AM23&gt;Nbcourse+AN$3-1-$J23,LARGE($L23:$AK23,Nbcourse+AN$3-$J23),0)</f>
        <v>0</v>
      </c>
      <c r="AO23" s="14">
        <f t="shared" si="8"/>
        <v>0</v>
      </c>
      <c r="AP23" s="14">
        <f t="shared" si="8"/>
        <v>0</v>
      </c>
      <c r="AQ23" s="14">
        <f t="shared" si="8"/>
        <v>0</v>
      </c>
      <c r="AR23" s="14">
        <f t="shared" si="8"/>
        <v>0</v>
      </c>
      <c r="AS23" s="14">
        <f t="shared" si="8"/>
        <v>0</v>
      </c>
      <c r="AT23" s="14">
        <f t="shared" si="8"/>
        <v>0</v>
      </c>
      <c r="AU23" s="14">
        <f t="shared" si="8"/>
        <v>0</v>
      </c>
      <c r="AV23" s="14">
        <f t="shared" si="8"/>
        <v>0</v>
      </c>
      <c r="AW23" s="14">
        <f t="shared" si="8"/>
        <v>0</v>
      </c>
      <c r="AX23" s="14">
        <f t="shared" si="8"/>
        <v>0</v>
      </c>
      <c r="AY23" s="14">
        <f t="shared" si="8"/>
        <v>0</v>
      </c>
      <c r="AZ23" s="14">
        <f t="shared" si="8"/>
        <v>0</v>
      </c>
      <c r="BA23" s="230">
        <f t="shared" si="8"/>
        <v>0</v>
      </c>
      <c r="BB23" s="231"/>
      <c r="BC23" s="231"/>
    </row>
    <row r="24" spans="1:55" s="232" customFormat="1" ht="24.75" customHeight="1" hidden="1" outlineLevel="2">
      <c r="A24" s="79">
        <f>A23+1</f>
        <v>19</v>
      </c>
      <c r="B24" s="96"/>
      <c r="C24" s="97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8">
        <f t="shared" si="4"/>
        <v>0</v>
      </c>
      <c r="AN24" s="229">
        <f t="shared" si="8"/>
        <v>0</v>
      </c>
      <c r="AO24" s="14">
        <f t="shared" si="8"/>
        <v>0</v>
      </c>
      <c r="AP24" s="14">
        <f t="shared" si="8"/>
        <v>0</v>
      </c>
      <c r="AQ24" s="14">
        <f t="shared" si="8"/>
        <v>0</v>
      </c>
      <c r="AR24" s="14">
        <f t="shared" si="8"/>
        <v>0</v>
      </c>
      <c r="AS24" s="14">
        <f t="shared" si="8"/>
        <v>0</v>
      </c>
      <c r="AT24" s="14">
        <f t="shared" si="8"/>
        <v>0</v>
      </c>
      <c r="AU24" s="14">
        <f t="shared" si="8"/>
        <v>0</v>
      </c>
      <c r="AV24" s="14">
        <f t="shared" si="8"/>
        <v>0</v>
      </c>
      <c r="AW24" s="14">
        <f t="shared" si="8"/>
        <v>0</v>
      </c>
      <c r="AX24" s="14">
        <f t="shared" si="8"/>
        <v>0</v>
      </c>
      <c r="AY24" s="14">
        <f t="shared" si="8"/>
        <v>0</v>
      </c>
      <c r="AZ24" s="14">
        <f t="shared" si="8"/>
        <v>0</v>
      </c>
      <c r="BA24" s="230">
        <f t="shared" si="8"/>
        <v>0</v>
      </c>
      <c r="BB24" s="231"/>
      <c r="BC24" s="231"/>
    </row>
    <row r="25" spans="1:55" s="3" customFormat="1" ht="24.75" customHeight="1" hidden="1" outlineLevel="3" thickBot="1">
      <c r="A25" s="324">
        <v>20</v>
      </c>
      <c r="B25" s="325"/>
      <c r="C25" s="326"/>
      <c r="D25" s="327"/>
      <c r="E25" s="327"/>
      <c r="F25" s="328"/>
      <c r="G25" s="327"/>
      <c r="H25" s="324" t="str">
        <f t="shared" si="0"/>
        <v>Non</v>
      </c>
      <c r="I25" s="329">
        <f t="shared" si="1"/>
        <v>0</v>
      </c>
      <c r="J25" s="330"/>
      <c r="K25" s="331">
        <f t="shared" si="2"/>
        <v>0</v>
      </c>
      <c r="L25" s="332"/>
      <c r="M25" s="333"/>
      <c r="N25" s="334"/>
      <c r="O25" s="333"/>
      <c r="P25" s="334"/>
      <c r="Q25" s="335"/>
      <c r="R25" s="336"/>
      <c r="S25" s="333"/>
      <c r="T25" s="334"/>
      <c r="U25" s="335"/>
      <c r="V25" s="336"/>
      <c r="W25" s="333"/>
      <c r="X25" s="337"/>
      <c r="Y25" s="338"/>
      <c r="Z25" s="337"/>
      <c r="AA25" s="339"/>
      <c r="AB25" s="336"/>
      <c r="AC25" s="333"/>
      <c r="AD25" s="334"/>
      <c r="AE25" s="335"/>
      <c r="AF25" s="336"/>
      <c r="AG25" s="333"/>
      <c r="AH25" s="337"/>
      <c r="AI25" s="338"/>
      <c r="AJ25" s="336"/>
      <c r="AK25" s="340"/>
      <c r="AL25" s="14">
        <f t="shared" si="3"/>
        <v>0</v>
      </c>
      <c r="AM25" s="15">
        <f>COUNTA(L25:AK25)</f>
        <v>0</v>
      </c>
      <c r="AN25" s="19">
        <f aca="true" t="shared" si="9" ref="AN25:BA25">IF($AM25&gt;Nbcourse+AN$3-1-$J25,LARGE($L25:$AK25,Nbcourse+AN$3-$J25),0)</f>
        <v>0</v>
      </c>
      <c r="AO25" s="20">
        <f t="shared" si="9"/>
        <v>0</v>
      </c>
      <c r="AP25" s="20">
        <f t="shared" si="9"/>
        <v>0</v>
      </c>
      <c r="AQ25" s="20">
        <f t="shared" si="9"/>
        <v>0</v>
      </c>
      <c r="AR25" s="20">
        <f t="shared" si="9"/>
        <v>0</v>
      </c>
      <c r="AS25" s="20">
        <f t="shared" si="9"/>
        <v>0</v>
      </c>
      <c r="AT25" s="20">
        <f t="shared" si="9"/>
        <v>0</v>
      </c>
      <c r="AU25" s="20">
        <f t="shared" si="9"/>
        <v>0</v>
      </c>
      <c r="AV25" s="20">
        <f t="shared" si="9"/>
        <v>0</v>
      </c>
      <c r="AW25" s="20">
        <f t="shared" si="9"/>
        <v>0</v>
      </c>
      <c r="AX25" s="20">
        <f t="shared" si="9"/>
        <v>0</v>
      </c>
      <c r="AY25" s="20">
        <f t="shared" si="9"/>
        <v>0</v>
      </c>
      <c r="AZ25" s="20">
        <f t="shared" si="9"/>
        <v>0</v>
      </c>
      <c r="BA25" s="21">
        <f t="shared" si="9"/>
        <v>0</v>
      </c>
      <c r="BB25" s="16"/>
      <c r="BC25" s="16"/>
    </row>
    <row r="26" spans="1:55" s="3" customFormat="1" ht="24.75" customHeight="1" collapsed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0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246">
        <f>COUNT(X$6:X25)</f>
        <v>0</v>
      </c>
      <c r="Y26" s="253">
        <f>COUNT(Y$6:Y25)</f>
        <v>0</v>
      </c>
      <c r="Z26" s="246">
        <f>COUNT(Z$6:Z25)</f>
        <v>0</v>
      </c>
      <c r="AA26" s="247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246">
        <f>COUNT(AH$6:AH25)</f>
        <v>0</v>
      </c>
      <c r="AI26" s="253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/>
      <c r="G27" s="83"/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31" bottom="0.26" header="0.1968503937007874" footer="0.1968503937007874"/>
  <pageSetup orientation="landscape" paperSize="9" scale="9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BC30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2" sqref="A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243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84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 t="s">
        <v>12</v>
      </c>
      <c r="M3" s="358"/>
      <c r="N3" s="359" t="s">
        <v>57</v>
      </c>
      <c r="O3" s="358"/>
      <c r="P3" s="359" t="s">
        <v>76</v>
      </c>
      <c r="Q3" s="358"/>
      <c r="R3" s="359" t="s">
        <v>32</v>
      </c>
      <c r="S3" s="358"/>
      <c r="T3" s="359" t="s">
        <v>6</v>
      </c>
      <c r="U3" s="358"/>
      <c r="V3" s="357"/>
      <c r="W3" s="367"/>
      <c r="X3" s="372"/>
      <c r="Y3" s="374"/>
      <c r="Z3" s="372"/>
      <c r="AA3" s="373"/>
      <c r="AB3" s="357"/>
      <c r="AC3" s="358"/>
      <c r="AD3" s="357"/>
      <c r="AE3" s="367"/>
      <c r="AF3" s="357"/>
      <c r="AG3" s="358"/>
      <c r="AH3" s="372"/>
      <c r="AI3" s="374"/>
      <c r="AJ3" s="359" t="s">
        <v>56</v>
      </c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64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265"/>
      <c r="AC5" s="202"/>
      <c r="AD5" s="265"/>
      <c r="AE5" s="202"/>
      <c r="AF5" s="265"/>
      <c r="AG5" s="202"/>
      <c r="AH5" s="266"/>
      <c r="AI5" s="239"/>
      <c r="AJ5" s="263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5"/>
      <c r="D6" s="109"/>
      <c r="E6" s="109"/>
      <c r="F6" s="110"/>
      <c r="G6" s="270"/>
      <c r="H6" s="79" t="str">
        <f aca="true" t="shared" si="0" ref="H6:H24">IF(COUNTA(L6:AK6)&lt;classé,"Non","Oui")</f>
        <v>Non</v>
      </c>
      <c r="I6" s="95">
        <f aca="true" t="shared" si="1" ref="I6:I24">SUM(L6:AK6)-SUM(AN6:BA6)+K6</f>
        <v>0</v>
      </c>
      <c r="J6" s="184"/>
      <c r="K6" s="188">
        <f aca="true" t="shared" si="2" ref="K6:K24">COUNTIF(L$5:AK$5,$D6)*4+IF(ISBLANK(AJ6),0,20)</f>
        <v>0</v>
      </c>
      <c r="L6" s="126"/>
      <c r="M6" s="120"/>
      <c r="N6" s="121"/>
      <c r="O6" s="120"/>
      <c r="P6" s="121"/>
      <c r="Q6" s="122"/>
      <c r="R6" s="123"/>
      <c r="S6" s="120"/>
      <c r="T6" s="121"/>
      <c r="U6" s="122"/>
      <c r="V6" s="123"/>
      <c r="W6" s="120"/>
      <c r="X6" s="244"/>
      <c r="Y6" s="252"/>
      <c r="Z6" s="244"/>
      <c r="AA6" s="245"/>
      <c r="AB6" s="123"/>
      <c r="AC6" s="120"/>
      <c r="AD6" s="121"/>
      <c r="AE6" s="122"/>
      <c r="AF6" s="121"/>
      <c r="AG6" s="122"/>
      <c r="AH6" s="244"/>
      <c r="AI6" s="252"/>
      <c r="AJ6" s="123"/>
      <c r="AK6" s="174"/>
      <c r="AL6" s="14">
        <f aca="true" t="shared" si="3" ref="AL6:AL24">MAX(L6:AK6)</f>
        <v>0</v>
      </c>
      <c r="AM6" s="15">
        <f aca="true" t="shared" si="4" ref="AM6:AM24">COUNTA(L6:AK6)</f>
        <v>0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 t="str">
        <f>'Liste ASK'!A1</f>
        <v>Pays de Gex</v>
      </c>
    </row>
    <row r="7" spans="1:55" s="3" customFormat="1" ht="24.75" customHeight="1" outlineLevel="1">
      <c r="A7" s="79">
        <f aca="true" t="shared" si="6" ref="A7:A24">A6+1</f>
        <v>2</v>
      </c>
      <c r="B7" s="96"/>
      <c r="C7" s="101"/>
      <c r="D7" s="102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99"/>
      <c r="AG7" s="100"/>
      <c r="AH7" s="242"/>
      <c r="AI7" s="251"/>
      <c r="AJ7" s="104"/>
      <c r="AK7" s="173"/>
      <c r="AL7" s="14">
        <f t="shared" si="3"/>
        <v>0</v>
      </c>
      <c r="AM7" s="15">
        <f t="shared" si="4"/>
        <v>0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 t="str">
        <f>'Liste ASK'!A2</f>
        <v>ASCAP</v>
      </c>
    </row>
    <row r="8" spans="1:55" s="3" customFormat="1" ht="24.75" customHeight="1" outlineLevel="1">
      <c r="A8" s="79">
        <f t="shared" si="6"/>
        <v>3</v>
      </c>
      <c r="B8" s="96"/>
      <c r="C8" s="101"/>
      <c r="D8" s="102"/>
      <c r="E8" s="102"/>
      <c r="F8" s="103"/>
      <c r="G8" s="273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121"/>
      <c r="Q8" s="122"/>
      <c r="R8" s="104"/>
      <c r="S8" s="54"/>
      <c r="T8" s="121"/>
      <c r="U8" s="122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0</v>
      </c>
      <c r="AM8" s="15">
        <f t="shared" si="4"/>
        <v>0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 t="str">
        <f>'Liste ASK'!A3</f>
        <v>Val de Saône</v>
      </c>
    </row>
    <row r="9" spans="1:55" s="3" customFormat="1" ht="24.75" customHeight="1" outlineLevel="1">
      <c r="A9" s="79">
        <f t="shared" si="6"/>
        <v>4</v>
      </c>
      <c r="B9" s="96"/>
      <c r="C9" s="97"/>
      <c r="D9" s="43"/>
      <c r="E9" s="43"/>
      <c r="F9" s="98"/>
      <c r="G9" s="273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121"/>
      <c r="Q9" s="122"/>
      <c r="R9" s="104"/>
      <c r="S9" s="54"/>
      <c r="T9" s="121"/>
      <c r="U9" s="122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5">
        <f t="shared" si="4"/>
        <v>0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 t="str">
        <f>'Liste ASK'!A4</f>
        <v>ASK 21</v>
      </c>
    </row>
    <row r="10" spans="1:55" s="3" customFormat="1" ht="24.75" customHeight="1" outlineLevel="1">
      <c r="A10" s="79">
        <f t="shared" si="6"/>
        <v>5</v>
      </c>
      <c r="B10" s="96"/>
      <c r="C10" s="97"/>
      <c r="D10" s="43"/>
      <c r="E10" s="43"/>
      <c r="F10" s="98"/>
      <c r="G10" s="273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0</v>
      </c>
      <c r="AM10" s="15">
        <f t="shared" si="4"/>
        <v>0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 t="str">
        <f>'Liste ASK'!A6</f>
        <v>Pontarlier</v>
      </c>
    </row>
    <row r="11" spans="1:55" s="3" customFormat="1" ht="24.75" customHeight="1" outlineLevel="1">
      <c r="A11" s="79">
        <f t="shared" si="6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 t="str">
        <f>'Liste ASK'!A7</f>
        <v>L'Enclos</v>
      </c>
    </row>
    <row r="12" spans="1:55" s="3" customFormat="1" ht="24.75" customHeight="1" outlineLevel="1">
      <c r="A12" s="79">
        <f t="shared" si="6"/>
        <v>7</v>
      </c>
      <c r="B12" s="96"/>
      <c r="C12" s="101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 t="str">
        <f>'Liste ASK'!A8</f>
        <v>Moirans</v>
      </c>
    </row>
    <row r="13" spans="1:55" s="3" customFormat="1" ht="24.75" customHeight="1" outlineLevel="1">
      <c r="A13" s="79">
        <f t="shared" si="6"/>
        <v>8</v>
      </c>
      <c r="B13" s="96"/>
      <c r="C13" s="101"/>
      <c r="D13" s="102"/>
      <c r="E13" s="102"/>
      <c r="F13" s="103"/>
      <c r="G13" s="102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 t="str">
        <f>'Liste ASK'!A9</f>
        <v>Magny-Cours</v>
      </c>
    </row>
    <row r="14" spans="1:55" s="3" customFormat="1" ht="24.75" customHeight="1" outlineLevel="1">
      <c r="A14" s="79">
        <f t="shared" si="6"/>
        <v>9</v>
      </c>
      <c r="B14" s="96"/>
      <c r="C14" s="101"/>
      <c r="D14" s="102"/>
      <c r="E14" s="102"/>
      <c r="F14" s="103"/>
      <c r="G14" s="273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 t="str">
        <f>'Liste ASK'!A10</f>
        <v>La Vallée</v>
      </c>
    </row>
    <row r="15" spans="1:55" s="3" customFormat="1" ht="24.75" customHeight="1" outlineLevel="1">
      <c r="A15" s="118">
        <f t="shared" si="6"/>
        <v>10</v>
      </c>
      <c r="B15" s="117"/>
      <c r="C15" s="127"/>
      <c r="D15" s="274"/>
      <c r="E15" s="274"/>
      <c r="F15" s="275"/>
      <c r="G15" s="276"/>
      <c r="H15" s="79" t="str">
        <f t="shared" si="0"/>
        <v>Non</v>
      </c>
      <c r="I15" s="119">
        <f t="shared" si="1"/>
        <v>0</v>
      </c>
      <c r="J15" s="186"/>
      <c r="K15" s="190">
        <f t="shared" si="2"/>
        <v>0</v>
      </c>
      <c r="L15" s="126"/>
      <c r="M15" s="120"/>
      <c r="N15" s="121"/>
      <c r="O15" s="120"/>
      <c r="P15" s="121"/>
      <c r="Q15" s="122"/>
      <c r="R15" s="123"/>
      <c r="S15" s="120"/>
      <c r="T15" s="121"/>
      <c r="U15" s="122"/>
      <c r="V15" s="123"/>
      <c r="W15" s="120"/>
      <c r="X15" s="244"/>
      <c r="Y15" s="252"/>
      <c r="Z15" s="244"/>
      <c r="AA15" s="245"/>
      <c r="AB15" s="123"/>
      <c r="AC15" s="120"/>
      <c r="AD15" s="121"/>
      <c r="AE15" s="122"/>
      <c r="AF15" s="123"/>
      <c r="AG15" s="120"/>
      <c r="AH15" s="244"/>
      <c r="AI15" s="252"/>
      <c r="AJ15" s="123"/>
      <c r="AK15" s="174"/>
      <c r="AL15" s="14">
        <f t="shared" si="3"/>
        <v>0</v>
      </c>
      <c r="AM15" s="15">
        <f t="shared" si="4"/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 t="str">
        <f>'Liste ASK'!A11</f>
        <v>Châlon</v>
      </c>
    </row>
    <row r="16" spans="1:55" s="3" customFormat="1" ht="24.75" customHeight="1" outlineLevel="1">
      <c r="A16" s="79">
        <f t="shared" si="6"/>
        <v>11</v>
      </c>
      <c r="B16" s="96"/>
      <c r="C16" s="97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0</v>
      </c>
      <c r="AM16" s="15">
        <f t="shared" si="4"/>
        <v>0</v>
      </c>
      <c r="AN16" s="19">
        <f aca="true" t="shared" si="7" ref="AN16:BA24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 t="str">
        <f>'Liste ASK'!A12</f>
        <v>Le Creusot</v>
      </c>
    </row>
    <row r="17" spans="1:55" s="3" customFormat="1" ht="24.75" customHeight="1" outlineLevel="1">
      <c r="A17" s="79">
        <f t="shared" si="6"/>
        <v>12</v>
      </c>
      <c r="B17" s="96"/>
      <c r="C17" s="97"/>
      <c r="D17" s="102"/>
      <c r="E17" s="102"/>
      <c r="F17" s="103"/>
      <c r="G17" s="102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 t="str">
        <f>'Liste ASK'!A13</f>
        <v>Perrecy</v>
      </c>
    </row>
    <row r="18" spans="1:55" s="3" customFormat="1" ht="24.75" customHeight="1" outlineLevel="1">
      <c r="A18" s="79">
        <f t="shared" si="6"/>
        <v>13</v>
      </c>
      <c r="B18" s="96"/>
      <c r="C18" s="101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 t="str">
        <f>'Liste ASK'!A14</f>
        <v>Sens</v>
      </c>
    </row>
    <row r="19" spans="1:55" s="3" customFormat="1" ht="24.75" customHeight="1" outlineLevel="1">
      <c r="A19" s="79">
        <f t="shared" si="6"/>
        <v>14</v>
      </c>
      <c r="B19" s="96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 t="str">
        <f>'Liste ASK'!A15</f>
        <v>Luronne</v>
      </c>
    </row>
    <row r="20" spans="1:55" s="3" customFormat="1" ht="24.75" customHeight="1" outlineLevel="1">
      <c r="A20" s="79">
        <f t="shared" si="6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79">
        <f t="shared" si="6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79">
        <f t="shared" si="6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6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 thickBot="1">
      <c r="A24" s="79">
        <f t="shared" si="6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thickBot="1">
      <c r="A25" s="175"/>
      <c r="B25" s="176"/>
      <c r="C25" s="177" t="s">
        <v>10</v>
      </c>
      <c r="D25" s="177"/>
      <c r="E25" s="177"/>
      <c r="F25" s="177"/>
      <c r="G25" s="177"/>
      <c r="H25" s="176"/>
      <c r="I25" s="48"/>
      <c r="J25" s="187"/>
      <c r="K25" s="193"/>
      <c r="L25" s="178">
        <f>COUNT(L$6:L24)</f>
        <v>0</v>
      </c>
      <c r="M25" s="179">
        <f>COUNT(M$6:M24)</f>
        <v>0</v>
      </c>
      <c r="N25" s="180">
        <f>COUNT(N$6:N24)</f>
        <v>0</v>
      </c>
      <c r="O25" s="179">
        <f>COUNT(O$6:O24)</f>
        <v>0</v>
      </c>
      <c r="P25" s="180">
        <f>COUNT(P$6:P24)</f>
        <v>0</v>
      </c>
      <c r="Q25" s="181">
        <f>COUNT(Q$6:Q24)</f>
        <v>0</v>
      </c>
      <c r="R25" s="182">
        <f>COUNT(R$6:R24)</f>
        <v>0</v>
      </c>
      <c r="S25" s="179">
        <f>COUNT(S$6:S24)</f>
        <v>0</v>
      </c>
      <c r="T25" s="180">
        <f>COUNT(T$6:T24)</f>
        <v>0</v>
      </c>
      <c r="U25" s="181">
        <f>COUNT(U$6:U24)</f>
        <v>0</v>
      </c>
      <c r="V25" s="182">
        <f>COUNT(V$6:V24)</f>
        <v>0</v>
      </c>
      <c r="W25" s="179">
        <f>COUNT(W$6:W24)</f>
        <v>0</v>
      </c>
      <c r="X25" s="246">
        <f>COUNT(X$6:X24)</f>
        <v>0</v>
      </c>
      <c r="Y25" s="253">
        <f>COUNT(Y$6:Y24)</f>
        <v>0</v>
      </c>
      <c r="Z25" s="246">
        <f>COUNT(Z$6:Z24)</f>
        <v>0</v>
      </c>
      <c r="AA25" s="247">
        <f>COUNT(AA$6:AA24)</f>
        <v>0</v>
      </c>
      <c r="AB25" s="182">
        <f>COUNT(AB$6:AB24)</f>
        <v>0</v>
      </c>
      <c r="AC25" s="179">
        <f>COUNT(AC$6:AC24)</f>
        <v>0</v>
      </c>
      <c r="AD25" s="180">
        <f>COUNT(AD$6:AD24)</f>
        <v>0</v>
      </c>
      <c r="AE25" s="181">
        <f>COUNT(AE$6:AE24)</f>
        <v>0</v>
      </c>
      <c r="AF25" s="182">
        <f>COUNT(AF$6:AF24)</f>
        <v>0</v>
      </c>
      <c r="AG25" s="179">
        <f>COUNT(AG$6:AG24)</f>
        <v>0</v>
      </c>
      <c r="AH25" s="246">
        <f>COUNT(AH$6:AH24)</f>
        <v>0</v>
      </c>
      <c r="AI25" s="253">
        <f>COUNT(AI$6:AI24)</f>
        <v>0</v>
      </c>
      <c r="AJ25" s="182">
        <f>COUNT(AJ$6:AJ24)</f>
        <v>0</v>
      </c>
      <c r="AK25" s="183">
        <f>COUNT(AK$6:AK24)</f>
        <v>0</v>
      </c>
      <c r="AL25" s="14"/>
      <c r="AM25" s="15"/>
      <c r="AN25" s="22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4"/>
      <c r="BB25" s="16"/>
      <c r="BC25" s="16"/>
    </row>
    <row r="26" spans="1:55" ht="23.25" customHeight="1">
      <c r="A26" s="46"/>
      <c r="B26" s="80"/>
      <c r="D26" s="82"/>
      <c r="E26" s="82"/>
      <c r="F26" s="44" t="s">
        <v>29</v>
      </c>
      <c r="G26" s="83">
        <f>Nbcourse</f>
        <v>3</v>
      </c>
      <c r="I26" s="84"/>
      <c r="J26" s="46"/>
      <c r="K26" s="46"/>
      <c r="M26" s="85"/>
      <c r="N26" s="18"/>
      <c r="O26" s="18"/>
      <c r="T26" s="86"/>
      <c r="U26" s="18"/>
      <c r="V26" s="18"/>
      <c r="W26" s="18"/>
      <c r="X26" s="44" t="s">
        <v>30</v>
      </c>
      <c r="Y26" s="45">
        <f>classé/2</f>
        <v>2</v>
      </c>
      <c r="Z26" s="86" t="s">
        <v>31</v>
      </c>
      <c r="AA26" s="18"/>
      <c r="AB26" s="18"/>
      <c r="AC26" s="18"/>
      <c r="AD26" s="18"/>
      <c r="AE26" s="18"/>
      <c r="AF26" s="44"/>
      <c r="AG26" s="45"/>
      <c r="AH26" s="18"/>
      <c r="AI26" s="18"/>
      <c r="AJ26" s="18"/>
      <c r="AK26" s="87"/>
      <c r="AL26" s="87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7"/>
      <c r="BC26" s="17"/>
    </row>
    <row r="27" spans="1:55" ht="12.75">
      <c r="A27" s="46"/>
      <c r="B27" s="46"/>
      <c r="C27" s="82"/>
      <c r="D27" s="82"/>
      <c r="E27" s="82"/>
      <c r="F27" s="82"/>
      <c r="G27" s="82"/>
      <c r="H27" s="46"/>
      <c r="I27" s="84"/>
      <c r="J27" s="46"/>
      <c r="K27" s="4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8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24">
      <formula1>$BC$6:$BC$20</formula1>
    </dataValidation>
  </dataValidations>
  <printOptions horizontalCentered="1"/>
  <pageMargins left="0.7874015748031497" right="0.7874015748031497" top="0.33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"/>
  <dimension ref="A1:A15"/>
  <sheetViews>
    <sheetView zoomScalePageLayoutView="0" workbookViewId="0" topLeftCell="A1">
      <selection activeCell="A16" sqref="A16"/>
    </sheetView>
  </sheetViews>
  <sheetFormatPr defaultColWidth="12" defaultRowHeight="12.75"/>
  <sheetData>
    <row r="1" ht="12.75">
      <c r="A1" t="s">
        <v>9</v>
      </c>
    </row>
    <row r="2" ht="12.75">
      <c r="A2" t="s">
        <v>37</v>
      </c>
    </row>
    <row r="3" ht="12.75">
      <c r="A3" t="s">
        <v>13</v>
      </c>
    </row>
    <row r="4" ht="12.75">
      <c r="A4" t="s">
        <v>42</v>
      </c>
    </row>
    <row r="5" ht="12.75">
      <c r="A5" t="s">
        <v>7</v>
      </c>
    </row>
    <row r="6" ht="12.75">
      <c r="A6" t="s">
        <v>8</v>
      </c>
    </row>
    <row r="7" ht="12.75">
      <c r="A7" t="s">
        <v>36</v>
      </c>
    </row>
    <row r="8" ht="12.75">
      <c r="A8" t="s">
        <v>6</v>
      </c>
    </row>
    <row r="9" ht="12.75">
      <c r="A9" t="s">
        <v>38</v>
      </c>
    </row>
    <row r="10" ht="12.75">
      <c r="A10" t="s">
        <v>11</v>
      </c>
    </row>
    <row r="11" ht="12.75">
      <c r="A11" t="s">
        <v>5</v>
      </c>
    </row>
    <row r="12" ht="12.75">
      <c r="A12" t="s">
        <v>12</v>
      </c>
    </row>
    <row r="13" ht="12.75">
      <c r="A13" t="s">
        <v>54</v>
      </c>
    </row>
    <row r="14" ht="12.75">
      <c r="A14" t="s">
        <v>52</v>
      </c>
    </row>
    <row r="15" ht="12.75">
      <c r="A15" t="s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H29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14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/>
      <c r="M3" s="358"/>
      <c r="N3" s="359" t="s">
        <v>294</v>
      </c>
      <c r="O3" s="358"/>
      <c r="P3" s="359"/>
      <c r="Q3" s="358"/>
      <c r="R3" s="359" t="s">
        <v>295</v>
      </c>
      <c r="S3" s="358"/>
      <c r="T3" s="359" t="s">
        <v>6</v>
      </c>
      <c r="U3" s="358"/>
      <c r="V3" s="357"/>
      <c r="W3" s="367"/>
      <c r="X3" s="357"/>
      <c r="Y3" s="358"/>
      <c r="Z3" s="357"/>
      <c r="AA3" s="367"/>
      <c r="AB3" s="357"/>
      <c r="AC3" s="358"/>
      <c r="AD3" s="357"/>
      <c r="AE3" s="367"/>
      <c r="AF3" s="357"/>
      <c r="AG3" s="358"/>
      <c r="AH3" s="357"/>
      <c r="AI3" s="358"/>
      <c r="AJ3" s="359"/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01"/>
      <c r="M5" s="202"/>
      <c r="N5" s="201" t="s">
        <v>221</v>
      </c>
      <c r="O5" s="202" t="s">
        <v>217</v>
      </c>
      <c r="P5" s="201"/>
      <c r="Q5" s="202"/>
      <c r="R5" s="201" t="s">
        <v>217</v>
      </c>
      <c r="S5" s="202" t="s">
        <v>290</v>
      </c>
      <c r="T5" s="201"/>
      <c r="U5" s="202"/>
      <c r="V5" s="203"/>
      <c r="W5" s="202"/>
      <c r="X5" s="238"/>
      <c r="Y5" s="239"/>
      <c r="Z5" s="238"/>
      <c r="AA5" s="239"/>
      <c r="AB5" s="201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105"/>
      <c r="C6" s="115"/>
      <c r="D6" s="109" t="s">
        <v>221</v>
      </c>
      <c r="E6" s="109" t="s">
        <v>222</v>
      </c>
      <c r="F6" s="110"/>
      <c r="G6" s="270" t="s">
        <v>12</v>
      </c>
      <c r="H6" s="79" t="str">
        <f aca="true" t="shared" si="0" ref="H6:H23">IF(COUNTA(L6:AK6)&lt;classé,"Non","Oui")</f>
        <v>Oui</v>
      </c>
      <c r="I6" s="95">
        <f aca="true" t="shared" si="1" ref="I6:I23">SUM(L6:AK6)-SUM(AN6:BA6)+K6</f>
        <v>132</v>
      </c>
      <c r="J6" s="184"/>
      <c r="K6" s="188">
        <f aca="true" t="shared" si="2" ref="K6:K14">COUNTIF(L$5:AK$5,$D6)*2</f>
        <v>2</v>
      </c>
      <c r="L6" s="111"/>
      <c r="M6" s="51"/>
      <c r="N6" s="112">
        <v>40</v>
      </c>
      <c r="O6" s="51">
        <v>32</v>
      </c>
      <c r="P6" s="112"/>
      <c r="Q6" s="51"/>
      <c r="R6" s="113">
        <v>50</v>
      </c>
      <c r="S6" s="51">
        <v>40</v>
      </c>
      <c r="T6" s="112"/>
      <c r="U6" s="51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23">MAX(L6:AK6)</f>
        <v>50</v>
      </c>
      <c r="AM6" s="15">
        <f aca="true" t="shared" si="4" ref="AM6:AM23">COUNTA(L6:AK6)</f>
        <v>4</v>
      </c>
      <c r="AN6" s="19">
        <f aca="true" t="shared" si="5" ref="AN6:BA15">IF($AM6&gt;Nbcourse+AN$3-1-$J6,LARGE($L6:$AK6,Nbcourse+AN$3-$J6),0)</f>
        <v>32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</row>
    <row r="7" spans="1:60" s="3" customFormat="1" ht="24.75" customHeight="1">
      <c r="A7" s="79">
        <f aca="true" t="shared" si="6" ref="A7:A23">A6+1</f>
        <v>2</v>
      </c>
      <c r="B7" s="96"/>
      <c r="C7" s="97"/>
      <c r="D7" s="102" t="s">
        <v>217</v>
      </c>
      <c r="E7" s="102" t="s">
        <v>218</v>
      </c>
      <c r="F7" s="103"/>
      <c r="G7" s="316" t="s">
        <v>13</v>
      </c>
      <c r="H7" s="79" t="str">
        <f t="shared" si="0"/>
        <v>Oui</v>
      </c>
      <c r="I7" s="52">
        <f t="shared" si="1"/>
        <v>126</v>
      </c>
      <c r="J7" s="185"/>
      <c r="K7" s="189">
        <f t="shared" si="2"/>
        <v>4</v>
      </c>
      <c r="L7" s="53"/>
      <c r="M7" s="54"/>
      <c r="N7" s="99">
        <v>32</v>
      </c>
      <c r="O7" s="54">
        <v>50</v>
      </c>
      <c r="P7" s="99"/>
      <c r="Q7" s="54"/>
      <c r="R7" s="104">
        <v>40</v>
      </c>
      <c r="S7" s="54">
        <v>26</v>
      </c>
      <c r="T7" s="99"/>
      <c r="U7" s="54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50</v>
      </c>
      <c r="AM7" s="15">
        <f t="shared" si="4"/>
        <v>4</v>
      </c>
      <c r="AN7" s="19">
        <f t="shared" si="5"/>
        <v>26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E7" s="313"/>
      <c r="BF7" s="313"/>
      <c r="BG7" s="313"/>
      <c r="BH7" s="313"/>
    </row>
    <row r="8" spans="1:60" s="3" customFormat="1" ht="24.75" customHeight="1">
      <c r="A8" s="79">
        <f t="shared" si="6"/>
        <v>3</v>
      </c>
      <c r="B8" s="96"/>
      <c r="C8" s="97"/>
      <c r="D8" s="310" t="s">
        <v>290</v>
      </c>
      <c r="E8" s="102" t="s">
        <v>244</v>
      </c>
      <c r="F8" s="103"/>
      <c r="G8" s="271" t="s">
        <v>36</v>
      </c>
      <c r="H8" s="79" t="str">
        <f t="shared" si="0"/>
        <v>Oui</v>
      </c>
      <c r="I8" s="52">
        <f t="shared" si="1"/>
        <v>124</v>
      </c>
      <c r="J8" s="185"/>
      <c r="K8" s="189">
        <f t="shared" si="2"/>
        <v>2</v>
      </c>
      <c r="L8" s="53"/>
      <c r="M8" s="54"/>
      <c r="N8" s="99">
        <v>50</v>
      </c>
      <c r="O8" s="54">
        <v>40</v>
      </c>
      <c r="P8" s="99"/>
      <c r="Q8" s="100"/>
      <c r="R8" s="104">
        <v>32</v>
      </c>
      <c r="S8" s="54">
        <v>32</v>
      </c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50</v>
      </c>
      <c r="AM8" s="15">
        <f t="shared" si="4"/>
        <v>4</v>
      </c>
      <c r="AN8" s="19">
        <f t="shared" si="5"/>
        <v>32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E8" s="313"/>
      <c r="BF8" s="313"/>
      <c r="BG8" s="313"/>
      <c r="BH8" s="313"/>
    </row>
    <row r="9" spans="1:60" s="3" customFormat="1" ht="24.75" customHeight="1">
      <c r="A9" s="79">
        <f t="shared" si="6"/>
        <v>4</v>
      </c>
      <c r="B9" s="96"/>
      <c r="C9" s="101"/>
      <c r="D9" s="102" t="s">
        <v>219</v>
      </c>
      <c r="E9" s="102" t="s">
        <v>220</v>
      </c>
      <c r="F9" s="103"/>
      <c r="G9" s="271" t="s">
        <v>13</v>
      </c>
      <c r="H9" s="79" t="str">
        <f t="shared" si="0"/>
        <v>Oui</v>
      </c>
      <c r="I9" s="52">
        <f t="shared" si="1"/>
        <v>102</v>
      </c>
      <c r="J9" s="185"/>
      <c r="K9" s="189">
        <f t="shared" si="2"/>
        <v>0</v>
      </c>
      <c r="L9" s="53"/>
      <c r="M9" s="54"/>
      <c r="N9" s="99">
        <v>26</v>
      </c>
      <c r="O9" s="54">
        <v>26</v>
      </c>
      <c r="P9" s="99"/>
      <c r="Q9" s="100"/>
      <c r="R9" s="104">
        <v>26</v>
      </c>
      <c r="S9" s="54">
        <v>50</v>
      </c>
      <c r="T9" s="99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104"/>
      <c r="AG9" s="54"/>
      <c r="AH9" s="104"/>
      <c r="AI9" s="54"/>
      <c r="AJ9" s="104"/>
      <c r="AK9" s="173"/>
      <c r="AL9" s="14">
        <f t="shared" si="3"/>
        <v>50</v>
      </c>
      <c r="AM9" s="15">
        <f t="shared" si="4"/>
        <v>4</v>
      </c>
      <c r="AN9" s="19">
        <f t="shared" si="5"/>
        <v>26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E9" s="313"/>
      <c r="BF9" s="313"/>
      <c r="BG9" s="313"/>
      <c r="BH9" s="313"/>
    </row>
    <row r="10" spans="1:60" s="3" customFormat="1" ht="24.75" customHeight="1">
      <c r="A10" s="79">
        <f t="shared" si="6"/>
        <v>5</v>
      </c>
      <c r="B10" s="96"/>
      <c r="C10" s="101"/>
      <c r="D10" s="102" t="s">
        <v>170</v>
      </c>
      <c r="E10" s="102" t="s">
        <v>268</v>
      </c>
      <c r="F10" s="103"/>
      <c r="G10" s="271" t="s">
        <v>36</v>
      </c>
      <c r="H10" s="79" t="str">
        <f t="shared" si="0"/>
        <v>Oui</v>
      </c>
      <c r="I10" s="52">
        <f t="shared" si="1"/>
        <v>63</v>
      </c>
      <c r="J10" s="185"/>
      <c r="K10" s="189">
        <f t="shared" si="2"/>
        <v>0</v>
      </c>
      <c r="L10" s="53"/>
      <c r="M10" s="54"/>
      <c r="N10" s="99">
        <v>22</v>
      </c>
      <c r="O10" s="54">
        <v>22</v>
      </c>
      <c r="P10" s="99"/>
      <c r="Q10" s="100"/>
      <c r="R10" s="104">
        <v>13</v>
      </c>
      <c r="S10" s="54">
        <v>19</v>
      </c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22</v>
      </c>
      <c r="AM10" s="15">
        <f t="shared" si="4"/>
        <v>4</v>
      </c>
      <c r="AN10" s="19">
        <f t="shared" si="5"/>
        <v>13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E10" s="313"/>
      <c r="BF10" s="313"/>
      <c r="BG10" s="313"/>
      <c r="BH10" s="313"/>
    </row>
    <row r="11" spans="1:55" s="3" customFormat="1" ht="24.75" customHeight="1">
      <c r="A11" s="79">
        <f t="shared" si="6"/>
        <v>6</v>
      </c>
      <c r="B11" s="96"/>
      <c r="C11" s="97"/>
      <c r="D11" s="310" t="s">
        <v>214</v>
      </c>
      <c r="E11" s="102" t="s">
        <v>245</v>
      </c>
      <c r="F11" s="103"/>
      <c r="G11" s="271" t="s">
        <v>36</v>
      </c>
      <c r="H11" s="79" t="str">
        <f t="shared" si="0"/>
        <v>Oui</v>
      </c>
      <c r="I11" s="52">
        <f t="shared" si="1"/>
        <v>63</v>
      </c>
      <c r="J11" s="185"/>
      <c r="K11" s="189">
        <f t="shared" si="2"/>
        <v>0</v>
      </c>
      <c r="L11" s="53"/>
      <c r="M11" s="54"/>
      <c r="N11" s="99">
        <v>19</v>
      </c>
      <c r="O11" s="54">
        <v>17</v>
      </c>
      <c r="P11" s="99"/>
      <c r="Q11" s="100"/>
      <c r="R11" s="104">
        <v>22</v>
      </c>
      <c r="S11" s="54">
        <v>22</v>
      </c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22</v>
      </c>
      <c r="AM11" s="15">
        <f t="shared" si="4"/>
        <v>4</v>
      </c>
      <c r="AN11" s="19">
        <f t="shared" si="5"/>
        <v>17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>
      <c r="A12" s="79">
        <f t="shared" si="6"/>
        <v>7</v>
      </c>
      <c r="B12" s="96"/>
      <c r="C12" s="101"/>
      <c r="D12" s="102" t="s">
        <v>267</v>
      </c>
      <c r="E12" s="102" t="s">
        <v>125</v>
      </c>
      <c r="F12" s="103"/>
      <c r="G12" s="271" t="s">
        <v>12</v>
      </c>
      <c r="H12" s="79" t="str">
        <f t="shared" si="0"/>
        <v>Oui</v>
      </c>
      <c r="I12" s="52">
        <f t="shared" si="1"/>
        <v>57</v>
      </c>
      <c r="J12" s="185"/>
      <c r="K12" s="189">
        <f t="shared" si="2"/>
        <v>0</v>
      </c>
      <c r="L12" s="53"/>
      <c r="M12" s="54"/>
      <c r="N12" s="99">
        <v>18</v>
      </c>
      <c r="O12" s="54">
        <v>20</v>
      </c>
      <c r="P12" s="99"/>
      <c r="Q12" s="100"/>
      <c r="R12" s="104">
        <v>19</v>
      </c>
      <c r="S12" s="54">
        <v>16</v>
      </c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20</v>
      </c>
      <c r="AM12" s="15">
        <f t="shared" si="4"/>
        <v>4</v>
      </c>
      <c r="AN12" s="19">
        <f t="shared" si="5"/>
        <v>16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232" customFormat="1" ht="24.75" customHeight="1">
      <c r="A13" s="79">
        <f t="shared" si="6"/>
        <v>8</v>
      </c>
      <c r="B13" s="96"/>
      <c r="C13" s="101"/>
      <c r="D13" s="310" t="s">
        <v>230</v>
      </c>
      <c r="E13" s="310" t="s">
        <v>246</v>
      </c>
      <c r="F13" s="103"/>
      <c r="G13" s="316" t="s">
        <v>9</v>
      </c>
      <c r="H13" s="79" t="str">
        <f t="shared" si="0"/>
        <v>Oui</v>
      </c>
      <c r="I13" s="52">
        <f t="shared" si="1"/>
        <v>52</v>
      </c>
      <c r="J13" s="185"/>
      <c r="K13" s="189">
        <f t="shared" si="2"/>
        <v>0</v>
      </c>
      <c r="L13" s="53"/>
      <c r="M13" s="54"/>
      <c r="N13" s="99">
        <v>20</v>
      </c>
      <c r="O13" s="54">
        <v>19</v>
      </c>
      <c r="P13" s="99"/>
      <c r="Q13" s="100"/>
      <c r="R13" s="104">
        <v>10</v>
      </c>
      <c r="S13" s="54">
        <v>13</v>
      </c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20</v>
      </c>
      <c r="AM13" s="18">
        <f t="shared" si="4"/>
        <v>4</v>
      </c>
      <c r="AN13" s="229">
        <f t="shared" si="5"/>
        <v>10</v>
      </c>
      <c r="AO13" s="14">
        <f t="shared" si="5"/>
        <v>0</v>
      </c>
      <c r="AP13" s="14">
        <f t="shared" si="5"/>
        <v>0</v>
      </c>
      <c r="AQ13" s="14">
        <f t="shared" si="5"/>
        <v>0</v>
      </c>
      <c r="AR13" s="14">
        <f t="shared" si="5"/>
        <v>0</v>
      </c>
      <c r="AS13" s="14">
        <f t="shared" si="5"/>
        <v>0</v>
      </c>
      <c r="AT13" s="14">
        <f t="shared" si="5"/>
        <v>0</v>
      </c>
      <c r="AU13" s="14">
        <f t="shared" si="5"/>
        <v>0</v>
      </c>
      <c r="AV13" s="14">
        <f t="shared" si="5"/>
        <v>0</v>
      </c>
      <c r="AW13" s="14">
        <f t="shared" si="5"/>
        <v>0</v>
      </c>
      <c r="AX13" s="14">
        <f t="shared" si="5"/>
        <v>0</v>
      </c>
      <c r="AY13" s="14">
        <f t="shared" si="5"/>
        <v>0</v>
      </c>
      <c r="AZ13" s="14">
        <f t="shared" si="5"/>
        <v>0</v>
      </c>
      <c r="BA13" s="230">
        <f t="shared" si="5"/>
        <v>0</v>
      </c>
      <c r="BB13" s="231"/>
      <c r="BC13" s="231"/>
    </row>
    <row r="14" spans="1:55" s="232" customFormat="1" ht="24.75" customHeight="1">
      <c r="A14" s="79">
        <f t="shared" si="6"/>
        <v>9</v>
      </c>
      <c r="B14" s="96"/>
      <c r="C14" s="101"/>
      <c r="D14" s="310" t="s">
        <v>308</v>
      </c>
      <c r="E14" s="310" t="s">
        <v>309</v>
      </c>
      <c r="F14" s="103"/>
      <c r="G14" s="271"/>
      <c r="H14" s="79" t="str">
        <f t="shared" si="0"/>
        <v>Non</v>
      </c>
      <c r="I14" s="52">
        <f t="shared" si="1"/>
        <v>36</v>
      </c>
      <c r="J14" s="185"/>
      <c r="K14" s="189">
        <f t="shared" si="2"/>
        <v>0</v>
      </c>
      <c r="L14" s="53"/>
      <c r="M14" s="54"/>
      <c r="N14" s="99">
        <v>18</v>
      </c>
      <c r="O14" s="54">
        <v>18</v>
      </c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18</v>
      </c>
      <c r="AM14" s="18">
        <f t="shared" si="4"/>
        <v>2</v>
      </c>
      <c r="AN14" s="229">
        <f t="shared" si="5"/>
        <v>0</v>
      </c>
      <c r="AO14" s="14">
        <f t="shared" si="5"/>
        <v>0</v>
      </c>
      <c r="AP14" s="14">
        <f t="shared" si="5"/>
        <v>0</v>
      </c>
      <c r="AQ14" s="14">
        <f t="shared" si="5"/>
        <v>0</v>
      </c>
      <c r="AR14" s="14">
        <f t="shared" si="5"/>
        <v>0</v>
      </c>
      <c r="AS14" s="14">
        <f t="shared" si="5"/>
        <v>0</v>
      </c>
      <c r="AT14" s="14">
        <f t="shared" si="5"/>
        <v>0</v>
      </c>
      <c r="AU14" s="14">
        <f t="shared" si="5"/>
        <v>0</v>
      </c>
      <c r="AV14" s="14">
        <f t="shared" si="5"/>
        <v>0</v>
      </c>
      <c r="AW14" s="14">
        <f t="shared" si="5"/>
        <v>0</v>
      </c>
      <c r="AX14" s="14">
        <f t="shared" si="5"/>
        <v>0</v>
      </c>
      <c r="AY14" s="14">
        <f t="shared" si="5"/>
        <v>0</v>
      </c>
      <c r="AZ14" s="14">
        <f t="shared" si="5"/>
        <v>0</v>
      </c>
      <c r="BA14" s="230">
        <f t="shared" si="5"/>
        <v>0</v>
      </c>
      <c r="BB14" s="231"/>
      <c r="BC14" s="231"/>
    </row>
    <row r="15" spans="1:55" s="232" customFormat="1" ht="30" customHeight="1">
      <c r="A15" s="79">
        <f t="shared" si="6"/>
        <v>10</v>
      </c>
      <c r="B15" s="96"/>
      <c r="C15" s="101"/>
      <c r="D15" s="310" t="s">
        <v>372</v>
      </c>
      <c r="E15" s="310" t="s">
        <v>348</v>
      </c>
      <c r="F15" s="103"/>
      <c r="G15" s="310" t="s">
        <v>349</v>
      </c>
      <c r="H15" s="79" t="str">
        <f t="shared" si="0"/>
        <v>Non</v>
      </c>
      <c r="I15" s="52">
        <f t="shared" si="1"/>
        <v>35</v>
      </c>
      <c r="J15" s="185"/>
      <c r="K15" s="189"/>
      <c r="L15" s="53"/>
      <c r="M15" s="54"/>
      <c r="N15" s="99"/>
      <c r="O15" s="54"/>
      <c r="P15" s="99"/>
      <c r="Q15" s="100"/>
      <c r="R15" s="104">
        <v>15</v>
      </c>
      <c r="S15" s="54">
        <v>20</v>
      </c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20</v>
      </c>
      <c r="AM15" s="18">
        <f t="shared" si="4"/>
        <v>2</v>
      </c>
      <c r="AN15" s="229">
        <f t="shared" si="5"/>
        <v>0</v>
      </c>
      <c r="AO15" s="14">
        <f t="shared" si="5"/>
        <v>0</v>
      </c>
      <c r="AP15" s="14">
        <f t="shared" si="5"/>
        <v>0</v>
      </c>
      <c r="AQ15" s="14">
        <f t="shared" si="5"/>
        <v>0</v>
      </c>
      <c r="AR15" s="14">
        <f t="shared" si="5"/>
        <v>0</v>
      </c>
      <c r="AS15" s="14">
        <f t="shared" si="5"/>
        <v>0</v>
      </c>
      <c r="AT15" s="14">
        <f t="shared" si="5"/>
        <v>0</v>
      </c>
      <c r="AU15" s="14">
        <f t="shared" si="5"/>
        <v>0</v>
      </c>
      <c r="AV15" s="14">
        <f t="shared" si="5"/>
        <v>0</v>
      </c>
      <c r="AW15" s="14">
        <f t="shared" si="5"/>
        <v>0</v>
      </c>
      <c r="AX15" s="14">
        <f t="shared" si="5"/>
        <v>0</v>
      </c>
      <c r="AY15" s="14">
        <f t="shared" si="5"/>
        <v>0</v>
      </c>
      <c r="AZ15" s="14">
        <f t="shared" si="5"/>
        <v>0</v>
      </c>
      <c r="BA15" s="230">
        <f t="shared" si="5"/>
        <v>0</v>
      </c>
      <c r="BB15" s="231"/>
      <c r="BC15" s="231"/>
    </row>
    <row r="16" spans="1:55" s="3" customFormat="1" ht="26.25" customHeight="1" outlineLevel="1">
      <c r="A16" s="79">
        <f>A15+1</f>
        <v>11</v>
      </c>
      <c r="B16" s="96"/>
      <c r="C16" s="101"/>
      <c r="D16" s="310" t="s">
        <v>343</v>
      </c>
      <c r="E16" s="310" t="s">
        <v>344</v>
      </c>
      <c r="F16" s="103"/>
      <c r="G16" s="310" t="s">
        <v>347</v>
      </c>
      <c r="H16" s="79" t="str">
        <f t="shared" si="0"/>
        <v>Non</v>
      </c>
      <c r="I16" s="52">
        <f t="shared" si="1"/>
        <v>34</v>
      </c>
      <c r="J16" s="185"/>
      <c r="K16" s="189">
        <f>COUNTIF(L$5:AK$5,$D16)*2</f>
        <v>0</v>
      </c>
      <c r="L16" s="53"/>
      <c r="M16" s="54"/>
      <c r="N16" s="99"/>
      <c r="O16" s="54"/>
      <c r="P16" s="99"/>
      <c r="Q16" s="100"/>
      <c r="R16" s="104">
        <v>17</v>
      </c>
      <c r="S16" s="54">
        <v>17</v>
      </c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17</v>
      </c>
      <c r="AM16" s="15">
        <f aca="true" t="shared" si="7" ref="AM16:AM22">COUNTA(L16:AK16)</f>
        <v>2</v>
      </c>
      <c r="AN16" s="19">
        <f aca="true" t="shared" si="8" ref="AN16:BA23">IF($AM16&gt;Nbcourse+AN$3-1-$J16,LARGE($L16:$AK16,Nbcourse+AN$3-$J16),0)</f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1">
        <f t="shared" si="8"/>
        <v>0</v>
      </c>
      <c r="BB16" s="16"/>
      <c r="BC16" s="16"/>
    </row>
    <row r="17" spans="1:55" s="3" customFormat="1" ht="26.25" customHeight="1" outlineLevel="1">
      <c r="A17" s="79">
        <f>A16+1</f>
        <v>12</v>
      </c>
      <c r="B17" s="96"/>
      <c r="C17" s="101"/>
      <c r="D17" s="310" t="s">
        <v>331</v>
      </c>
      <c r="E17" s="310" t="s">
        <v>350</v>
      </c>
      <c r="F17" s="103"/>
      <c r="G17" s="310" t="s">
        <v>351</v>
      </c>
      <c r="H17" s="79" t="str">
        <f t="shared" si="0"/>
        <v>Non</v>
      </c>
      <c r="I17" s="52">
        <f t="shared" si="1"/>
        <v>32</v>
      </c>
      <c r="J17" s="185"/>
      <c r="K17" s="189"/>
      <c r="L17" s="53"/>
      <c r="M17" s="54"/>
      <c r="N17" s="99"/>
      <c r="O17" s="54"/>
      <c r="P17" s="99"/>
      <c r="Q17" s="100"/>
      <c r="R17" s="104">
        <v>18</v>
      </c>
      <c r="S17" s="54">
        <v>14</v>
      </c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18</v>
      </c>
      <c r="AM17" s="15">
        <f t="shared" si="7"/>
        <v>2</v>
      </c>
      <c r="AN17" s="19">
        <f t="shared" si="8"/>
        <v>0</v>
      </c>
      <c r="AO17" s="20">
        <f t="shared" si="8"/>
        <v>0</v>
      </c>
      <c r="AP17" s="20">
        <f t="shared" si="8"/>
        <v>0</v>
      </c>
      <c r="AQ17" s="20">
        <f t="shared" si="8"/>
        <v>0</v>
      </c>
      <c r="AR17" s="20">
        <f t="shared" si="8"/>
        <v>0</v>
      </c>
      <c r="AS17" s="20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0">
        <f t="shared" si="8"/>
        <v>0</v>
      </c>
      <c r="AZ17" s="20">
        <f t="shared" si="8"/>
        <v>0</v>
      </c>
      <c r="BA17" s="21">
        <f t="shared" si="8"/>
        <v>0</v>
      </c>
      <c r="BB17" s="16"/>
      <c r="BC17" s="16"/>
    </row>
    <row r="18" spans="1:55" s="3" customFormat="1" ht="26.25" customHeight="1" outlineLevel="1">
      <c r="A18" s="79">
        <f t="shared" si="6"/>
        <v>13</v>
      </c>
      <c r="B18" s="96"/>
      <c r="C18" s="101"/>
      <c r="D18" s="310" t="s">
        <v>373</v>
      </c>
      <c r="E18" s="310" t="s">
        <v>353</v>
      </c>
      <c r="F18" s="103"/>
      <c r="G18" s="310" t="s">
        <v>52</v>
      </c>
      <c r="H18" s="79" t="str">
        <f t="shared" si="0"/>
        <v>Non</v>
      </c>
      <c r="I18" s="52">
        <f t="shared" si="1"/>
        <v>32</v>
      </c>
      <c r="J18" s="185"/>
      <c r="K18" s="189"/>
      <c r="L18" s="53"/>
      <c r="M18" s="54"/>
      <c r="N18" s="99"/>
      <c r="O18" s="54"/>
      <c r="P18" s="99"/>
      <c r="Q18" s="100"/>
      <c r="R18" s="104">
        <v>14</v>
      </c>
      <c r="S18" s="54">
        <v>18</v>
      </c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18</v>
      </c>
      <c r="AM18" s="15">
        <f t="shared" si="7"/>
        <v>2</v>
      </c>
      <c r="AN18" s="19">
        <f t="shared" si="8"/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</row>
    <row r="19" spans="1:55" s="3" customFormat="1" ht="26.25" customHeight="1" outlineLevel="1">
      <c r="A19" s="79">
        <f t="shared" si="6"/>
        <v>14</v>
      </c>
      <c r="B19" s="96"/>
      <c r="C19" s="101"/>
      <c r="D19" s="310" t="s">
        <v>345</v>
      </c>
      <c r="E19" s="310" t="s">
        <v>346</v>
      </c>
      <c r="F19" s="103"/>
      <c r="G19" s="310" t="s">
        <v>342</v>
      </c>
      <c r="H19" s="79" t="str">
        <f t="shared" si="0"/>
        <v>Non</v>
      </c>
      <c r="I19" s="52">
        <f t="shared" si="1"/>
        <v>30</v>
      </c>
      <c r="J19" s="185"/>
      <c r="K19" s="189"/>
      <c r="L19" s="53"/>
      <c r="M19" s="54"/>
      <c r="N19" s="99"/>
      <c r="O19" s="54"/>
      <c r="P19" s="99"/>
      <c r="Q19" s="100"/>
      <c r="R19" s="104">
        <v>20</v>
      </c>
      <c r="S19" s="54">
        <v>10</v>
      </c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20</v>
      </c>
      <c r="AM19" s="15">
        <f t="shared" si="7"/>
        <v>2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</row>
    <row r="20" spans="1:55" s="3" customFormat="1" ht="26.25" customHeight="1" outlineLevel="1">
      <c r="A20" s="79">
        <f t="shared" si="6"/>
        <v>15</v>
      </c>
      <c r="B20" s="96"/>
      <c r="C20" s="101"/>
      <c r="D20" s="310" t="s">
        <v>356</v>
      </c>
      <c r="E20" s="310" t="s">
        <v>125</v>
      </c>
      <c r="F20" s="103"/>
      <c r="G20" s="310" t="s">
        <v>349</v>
      </c>
      <c r="H20" s="79" t="str">
        <f t="shared" si="0"/>
        <v>Non</v>
      </c>
      <c r="I20" s="52">
        <f t="shared" si="1"/>
        <v>27</v>
      </c>
      <c r="J20" s="185"/>
      <c r="K20" s="189"/>
      <c r="L20" s="53"/>
      <c r="M20" s="54"/>
      <c r="N20" s="99"/>
      <c r="O20" s="54"/>
      <c r="P20" s="99"/>
      <c r="Q20" s="100"/>
      <c r="R20" s="104">
        <v>16</v>
      </c>
      <c r="S20" s="54">
        <v>11</v>
      </c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16</v>
      </c>
      <c r="AM20" s="15">
        <f t="shared" si="7"/>
        <v>2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</row>
    <row r="21" spans="1:55" s="3" customFormat="1" ht="26.25" customHeight="1" outlineLevel="1">
      <c r="A21" s="79">
        <f t="shared" si="6"/>
        <v>16</v>
      </c>
      <c r="B21" s="96"/>
      <c r="C21" s="101"/>
      <c r="D21" s="310" t="s">
        <v>374</v>
      </c>
      <c r="E21" s="310" t="s">
        <v>344</v>
      </c>
      <c r="F21" s="103"/>
      <c r="G21" s="310" t="s">
        <v>351</v>
      </c>
      <c r="H21" s="79" t="str">
        <f t="shared" si="0"/>
        <v>Non</v>
      </c>
      <c r="I21" s="52">
        <f t="shared" si="1"/>
        <v>26</v>
      </c>
      <c r="J21" s="185"/>
      <c r="K21" s="189"/>
      <c r="L21" s="53"/>
      <c r="M21" s="54"/>
      <c r="N21" s="99"/>
      <c r="O21" s="54"/>
      <c r="P21" s="99"/>
      <c r="Q21" s="100"/>
      <c r="R21" s="104">
        <v>11</v>
      </c>
      <c r="S21" s="54">
        <v>15</v>
      </c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15</v>
      </c>
      <c r="AM21" s="15">
        <f t="shared" si="7"/>
        <v>2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aca="true" t="shared" si="9" ref="AQ21:BA21">IF($AM21&gt;Nbcourse+AQ$3-1-$J21,LARGE($L21:$AK21,Nbcourse+AQ$3-$J21),0)</f>
        <v>0</v>
      </c>
      <c r="AR21" s="20">
        <f t="shared" si="9"/>
        <v>0</v>
      </c>
      <c r="AS21" s="20">
        <f t="shared" si="9"/>
        <v>0</v>
      </c>
      <c r="AT21" s="20">
        <f t="shared" si="9"/>
        <v>0</v>
      </c>
      <c r="AU21" s="20">
        <f t="shared" si="9"/>
        <v>0</v>
      </c>
      <c r="AV21" s="20">
        <f t="shared" si="9"/>
        <v>0</v>
      </c>
      <c r="AW21" s="20">
        <f t="shared" si="9"/>
        <v>0</v>
      </c>
      <c r="AX21" s="20">
        <f t="shared" si="9"/>
        <v>0</v>
      </c>
      <c r="AY21" s="20">
        <f t="shared" si="9"/>
        <v>0</v>
      </c>
      <c r="AZ21" s="20">
        <f t="shared" si="9"/>
        <v>0</v>
      </c>
      <c r="BA21" s="21">
        <f t="shared" si="9"/>
        <v>0</v>
      </c>
      <c r="BB21" s="16"/>
      <c r="BC21" s="16"/>
    </row>
    <row r="22" spans="1:55" s="3" customFormat="1" ht="26.25" customHeight="1" outlineLevel="1">
      <c r="A22" s="79">
        <f t="shared" si="6"/>
        <v>17</v>
      </c>
      <c r="B22" s="96"/>
      <c r="C22" s="101"/>
      <c r="D22" s="310" t="s">
        <v>331</v>
      </c>
      <c r="E22" s="310" t="s">
        <v>355</v>
      </c>
      <c r="F22" s="103"/>
      <c r="G22" s="310" t="s">
        <v>351</v>
      </c>
      <c r="H22" s="79" t="str">
        <f t="shared" si="0"/>
        <v>Non</v>
      </c>
      <c r="I22" s="52">
        <f t="shared" si="1"/>
        <v>24</v>
      </c>
      <c r="J22" s="185"/>
      <c r="K22" s="189"/>
      <c r="L22" s="53"/>
      <c r="M22" s="54"/>
      <c r="N22" s="99"/>
      <c r="O22" s="54"/>
      <c r="P22" s="99"/>
      <c r="Q22" s="100"/>
      <c r="R22" s="104">
        <v>12</v>
      </c>
      <c r="S22" s="54">
        <v>12</v>
      </c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12</v>
      </c>
      <c r="AM22" s="15">
        <f t="shared" si="7"/>
        <v>2</v>
      </c>
      <c r="AN22" s="19">
        <f aca="true" t="shared" si="10" ref="AN22:BA22">IF($AM22&gt;Nbcourse+AN$3-1-$J22,LARGE($L22:$AK22,Nbcourse+AN$3-$J22),0)</f>
        <v>0</v>
      </c>
      <c r="AO22" s="20">
        <f t="shared" si="10"/>
        <v>0</v>
      </c>
      <c r="AP22" s="20">
        <f t="shared" si="10"/>
        <v>0</v>
      </c>
      <c r="AQ22" s="20">
        <f t="shared" si="10"/>
        <v>0</v>
      </c>
      <c r="AR22" s="20">
        <f t="shared" si="10"/>
        <v>0</v>
      </c>
      <c r="AS22" s="20">
        <f t="shared" si="10"/>
        <v>0</v>
      </c>
      <c r="AT22" s="20">
        <f t="shared" si="10"/>
        <v>0</v>
      </c>
      <c r="AU22" s="20">
        <f t="shared" si="10"/>
        <v>0</v>
      </c>
      <c r="AV22" s="20">
        <f t="shared" si="10"/>
        <v>0</v>
      </c>
      <c r="AW22" s="20">
        <f t="shared" si="10"/>
        <v>0</v>
      </c>
      <c r="AX22" s="20">
        <f t="shared" si="10"/>
        <v>0</v>
      </c>
      <c r="AY22" s="20">
        <f t="shared" si="10"/>
        <v>0</v>
      </c>
      <c r="AZ22" s="20">
        <f t="shared" si="10"/>
        <v>0</v>
      </c>
      <c r="BA22" s="21">
        <f t="shared" si="10"/>
        <v>0</v>
      </c>
      <c r="BB22" s="16"/>
      <c r="BC22" s="16"/>
    </row>
    <row r="23" spans="1:55" s="3" customFormat="1" ht="26.25" customHeight="1" outlineLevel="1" thickBot="1">
      <c r="A23" s="79">
        <f t="shared" si="6"/>
        <v>18</v>
      </c>
      <c r="B23" s="96"/>
      <c r="C23" s="101"/>
      <c r="D23" s="310" t="s">
        <v>352</v>
      </c>
      <c r="E23" s="310" t="s">
        <v>354</v>
      </c>
      <c r="F23" s="103"/>
      <c r="G23" s="310" t="s">
        <v>52</v>
      </c>
      <c r="H23" s="79" t="str">
        <f t="shared" si="0"/>
        <v>Non</v>
      </c>
      <c r="I23" s="52">
        <f t="shared" si="1"/>
        <v>18</v>
      </c>
      <c r="J23" s="185"/>
      <c r="K23" s="189"/>
      <c r="L23" s="53"/>
      <c r="M23" s="54"/>
      <c r="N23" s="99"/>
      <c r="O23" s="54"/>
      <c r="P23" s="99"/>
      <c r="Q23" s="100"/>
      <c r="R23" s="104">
        <v>9</v>
      </c>
      <c r="S23" s="54">
        <v>9</v>
      </c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9</v>
      </c>
      <c r="AM23" s="15">
        <f t="shared" si="4"/>
        <v>2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</row>
    <row r="24" spans="1:55" s="3" customFormat="1" ht="24.75" customHeight="1" thickBot="1">
      <c r="A24" s="175"/>
      <c r="B24" s="176"/>
      <c r="C24" s="177" t="s">
        <v>10</v>
      </c>
      <c r="D24" s="177"/>
      <c r="E24" s="177"/>
      <c r="F24" s="177"/>
      <c r="G24" s="177"/>
      <c r="H24" s="176"/>
      <c r="I24" s="48"/>
      <c r="J24" s="187"/>
      <c r="K24" s="193"/>
      <c r="L24" s="178">
        <f>COUNT(L$6:L23)</f>
        <v>0</v>
      </c>
      <c r="M24" s="179">
        <f>COUNT(M$6:M23)</f>
        <v>0</v>
      </c>
      <c r="N24" s="180">
        <f>COUNT(N$6:N23)</f>
        <v>9</v>
      </c>
      <c r="O24" s="179">
        <f>COUNT(O$6:O23)</f>
        <v>9</v>
      </c>
      <c r="P24" s="180">
        <f>COUNT(P$6:P23)</f>
        <v>0</v>
      </c>
      <c r="Q24" s="181">
        <f>COUNT(Q$6:Q23)</f>
        <v>0</v>
      </c>
      <c r="R24" s="182">
        <f>COUNT(R$6:R23)</f>
        <v>17</v>
      </c>
      <c r="S24" s="179">
        <f>COUNT(S$6:S23)</f>
        <v>17</v>
      </c>
      <c r="T24" s="180">
        <f>COUNT(T$6:T23)</f>
        <v>0</v>
      </c>
      <c r="U24" s="181">
        <f>COUNT(U$6:U23)</f>
        <v>0</v>
      </c>
      <c r="V24" s="182">
        <f>COUNT(V$6:V23)</f>
        <v>0</v>
      </c>
      <c r="W24" s="179">
        <f>COUNT(W$6:W23)</f>
        <v>0</v>
      </c>
      <c r="X24" s="246">
        <f>COUNT(X$6:X23)</f>
        <v>0</v>
      </c>
      <c r="Y24" s="253">
        <f>COUNT(Y$6:Y23)</f>
        <v>0</v>
      </c>
      <c r="Z24" s="246">
        <f>COUNT(Z$6:Z23)</f>
        <v>0</v>
      </c>
      <c r="AA24" s="247">
        <f>COUNT(AA$6:AA23)</f>
        <v>0</v>
      </c>
      <c r="AB24" s="182">
        <f>COUNT(AB$6:AB23)</f>
        <v>0</v>
      </c>
      <c r="AC24" s="179">
        <f>COUNT(AC$6:AC23)</f>
        <v>0</v>
      </c>
      <c r="AD24" s="180">
        <f>COUNT(AD$6:AD23)</f>
        <v>0</v>
      </c>
      <c r="AE24" s="181">
        <f>COUNT(AE$6:AE23)</f>
        <v>0</v>
      </c>
      <c r="AF24" s="182">
        <f>COUNT(AF$6:AF23)</f>
        <v>0</v>
      </c>
      <c r="AG24" s="179">
        <f>COUNT(AG$6:AG23)</f>
        <v>0</v>
      </c>
      <c r="AH24" s="246">
        <f>COUNT(AH$6:AH23)</f>
        <v>0</v>
      </c>
      <c r="AI24" s="253">
        <f>COUNT(AI$6:AI23)</f>
        <v>0</v>
      </c>
      <c r="AJ24" s="182">
        <f>COUNT(AJ$6:AJ23)</f>
        <v>0</v>
      </c>
      <c r="AK24" s="183">
        <f>COUNT(AK$6:AK23)</f>
        <v>0</v>
      </c>
      <c r="AL24" s="14"/>
      <c r="AM24" s="15"/>
      <c r="AN24" s="22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4"/>
      <c r="BB24" s="16"/>
      <c r="BC24" s="16"/>
    </row>
    <row r="25" spans="1:55" ht="23.25" customHeight="1">
      <c r="A25" s="46"/>
      <c r="B25" s="80"/>
      <c r="D25" s="82"/>
      <c r="E25" s="82"/>
      <c r="F25" s="44" t="s">
        <v>29</v>
      </c>
      <c r="G25" s="83">
        <f>Nbcourse</f>
        <v>3</v>
      </c>
      <c r="I25" s="84"/>
      <c r="J25" s="46"/>
      <c r="K25" s="46"/>
      <c r="M25" s="85"/>
      <c r="N25" s="18"/>
      <c r="O25" s="18"/>
      <c r="T25" s="86"/>
      <c r="U25" s="18"/>
      <c r="V25" s="18"/>
      <c r="W25" s="18"/>
      <c r="X25" s="44" t="s">
        <v>30</v>
      </c>
      <c r="Y25" s="45">
        <f>classé/2</f>
        <v>2</v>
      </c>
      <c r="Z25" s="86" t="s">
        <v>31</v>
      </c>
      <c r="AA25" s="18"/>
      <c r="AB25" s="18"/>
      <c r="AC25" s="18"/>
      <c r="AD25" s="18"/>
      <c r="AE25" s="18"/>
      <c r="AF25" s="44"/>
      <c r="AG25" s="45"/>
      <c r="AH25" s="18"/>
      <c r="AI25" s="18"/>
      <c r="AJ25" s="18"/>
      <c r="AK25" s="87"/>
      <c r="AL25" s="87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7"/>
      <c r="BC25" s="17"/>
    </row>
    <row r="26" spans="1:55" ht="12.75">
      <c r="A26" s="46"/>
      <c r="B26" s="46"/>
      <c r="C26" s="82"/>
      <c r="D26" s="82"/>
      <c r="E26" s="82"/>
      <c r="F26" s="82"/>
      <c r="G26" s="82"/>
      <c r="H26" s="46"/>
      <c r="I26" s="84"/>
      <c r="J26" s="46"/>
      <c r="K26" s="46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87"/>
      <c r="AL26" s="87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7"/>
      <c r="BC26" s="17"/>
    </row>
    <row r="27" spans="1:55" ht="12.75">
      <c r="A27" s="46"/>
      <c r="B27" s="46"/>
      <c r="C27" s="88"/>
      <c r="D27" s="82"/>
      <c r="E27" s="82"/>
      <c r="F27" s="82"/>
      <c r="G27" s="82"/>
      <c r="H27" s="46"/>
      <c r="I27" s="84"/>
      <c r="J27" s="46"/>
      <c r="K27" s="4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8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35" bottom="0.3937007874015748" header="0.1968503937007874" footer="0.1968503937007874"/>
  <pageSetup fitToHeight="2" fitToWidth="1" horizontalDpi="600" verticalDpi="600" orientation="landscape" paperSize="9" scale="9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BH33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15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/>
      <c r="M3" s="358"/>
      <c r="N3" s="359" t="s">
        <v>294</v>
      </c>
      <c r="O3" s="358"/>
      <c r="P3" s="359"/>
      <c r="Q3" s="358"/>
      <c r="R3" s="359" t="s">
        <v>295</v>
      </c>
      <c r="S3" s="358"/>
      <c r="T3" s="359" t="s">
        <v>6</v>
      </c>
      <c r="U3" s="358"/>
      <c r="V3" s="357"/>
      <c r="W3" s="367"/>
      <c r="X3" s="372"/>
      <c r="Y3" s="374"/>
      <c r="Z3" s="372"/>
      <c r="AA3" s="373"/>
      <c r="AB3" s="357"/>
      <c r="AC3" s="358"/>
      <c r="AD3" s="357"/>
      <c r="AE3" s="367"/>
      <c r="AF3" s="357"/>
      <c r="AG3" s="358"/>
      <c r="AH3" s="372"/>
      <c r="AI3" s="374"/>
      <c r="AJ3" s="359"/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28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01"/>
      <c r="M5" s="202"/>
      <c r="N5" s="201" t="s">
        <v>261</v>
      </c>
      <c r="O5" s="202" t="s">
        <v>120</v>
      </c>
      <c r="P5" s="201"/>
      <c r="Q5" s="202"/>
      <c r="R5" s="201" t="s">
        <v>120</v>
      </c>
      <c r="S5" s="202" t="s">
        <v>120</v>
      </c>
      <c r="T5" s="201"/>
      <c r="U5" s="202"/>
      <c r="V5" s="203"/>
      <c r="W5" s="202"/>
      <c r="X5" s="238"/>
      <c r="Y5" s="239"/>
      <c r="Z5" s="249"/>
      <c r="AA5" s="239"/>
      <c r="AB5" s="201"/>
      <c r="AC5" s="202"/>
      <c r="AD5" s="203"/>
      <c r="AE5" s="202"/>
      <c r="AF5" s="203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6"/>
      <c r="D6" s="349" t="s">
        <v>120</v>
      </c>
      <c r="E6" s="270" t="s">
        <v>139</v>
      </c>
      <c r="F6" s="347"/>
      <c r="G6" s="270" t="s">
        <v>53</v>
      </c>
      <c r="H6" s="79" t="str">
        <f aca="true" t="shared" si="0" ref="H6:H27">IF(COUNTA(L6:AK6)&lt;classé,"Non","Oui")</f>
        <v>Oui</v>
      </c>
      <c r="I6" s="95">
        <f aca="true" t="shared" si="1" ref="I6:I27">SUM(L6:AK6)-SUM(AN6:BA6)+K6</f>
        <v>156</v>
      </c>
      <c r="J6" s="184"/>
      <c r="K6" s="188">
        <f aca="true" t="shared" si="2" ref="K6:K25">COUNTIF(L$5:AK$5,$D6)*2</f>
        <v>6</v>
      </c>
      <c r="L6" s="111"/>
      <c r="M6" s="51"/>
      <c r="N6" s="112">
        <v>50</v>
      </c>
      <c r="O6" s="51">
        <v>32</v>
      </c>
      <c r="P6" s="112"/>
      <c r="Q6" s="106"/>
      <c r="R6" s="113">
        <v>50</v>
      </c>
      <c r="S6" s="51">
        <v>50</v>
      </c>
      <c r="T6" s="113"/>
      <c r="U6" s="51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06"/>
      <c r="AK6" s="172"/>
      <c r="AL6" s="14">
        <f aca="true" t="shared" si="3" ref="AL6:AL27">MAX(L6:AK6)</f>
        <v>50</v>
      </c>
      <c r="AM6" s="15">
        <f aca="true" t="shared" si="4" ref="AM6:AM27">COUNTA(L6:AK6)</f>
        <v>4</v>
      </c>
      <c r="AN6" s="19">
        <f aca="true" t="shared" si="5" ref="AN6:BA15">IF($AM6&gt;Nbcourse+AN$3-1-$J6,LARGE($L6:$AK6,Nbcourse+AN$3-$J6),0)</f>
        <v>32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</row>
    <row r="7" spans="1:55" s="3" customFormat="1" ht="24.75" customHeight="1">
      <c r="A7" s="79">
        <f aca="true" t="shared" si="6" ref="A7:A15">A6+1</f>
        <v>2</v>
      </c>
      <c r="B7" s="96"/>
      <c r="C7" s="97"/>
      <c r="D7" s="310" t="s">
        <v>251</v>
      </c>
      <c r="E7" s="102" t="s">
        <v>79</v>
      </c>
      <c r="F7" s="103"/>
      <c r="G7" s="102" t="s">
        <v>42</v>
      </c>
      <c r="H7" s="79" t="str">
        <f t="shared" si="0"/>
        <v>Oui</v>
      </c>
      <c r="I7" s="52">
        <f t="shared" si="1"/>
        <v>106</v>
      </c>
      <c r="J7" s="185"/>
      <c r="K7" s="189">
        <f t="shared" si="2"/>
        <v>0</v>
      </c>
      <c r="L7" s="53"/>
      <c r="M7" s="54"/>
      <c r="N7" s="99">
        <v>26</v>
      </c>
      <c r="O7" s="54">
        <v>22</v>
      </c>
      <c r="P7" s="99"/>
      <c r="Q7" s="100"/>
      <c r="R7" s="104">
        <v>40</v>
      </c>
      <c r="S7" s="54">
        <v>40</v>
      </c>
      <c r="T7" s="104"/>
      <c r="U7" s="54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0"/>
      <c r="AK7" s="173"/>
      <c r="AL7" s="14">
        <f t="shared" si="3"/>
        <v>40</v>
      </c>
      <c r="AM7" s="15">
        <f t="shared" si="4"/>
        <v>4</v>
      </c>
      <c r="AN7" s="19">
        <f t="shared" si="5"/>
        <v>22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</row>
    <row r="8" spans="1:55" s="3" customFormat="1" ht="24.75" customHeight="1">
      <c r="A8" s="79">
        <f t="shared" si="6"/>
        <v>3</v>
      </c>
      <c r="B8" s="96"/>
      <c r="C8" s="101"/>
      <c r="D8" s="316" t="s">
        <v>269</v>
      </c>
      <c r="E8" s="271" t="s">
        <v>270</v>
      </c>
      <c r="F8" s="287"/>
      <c r="G8" s="271" t="s">
        <v>7</v>
      </c>
      <c r="H8" s="79" t="str">
        <f t="shared" si="0"/>
        <v>Oui</v>
      </c>
      <c r="I8" s="52">
        <f t="shared" si="1"/>
        <v>98</v>
      </c>
      <c r="J8" s="185"/>
      <c r="K8" s="189">
        <f t="shared" si="2"/>
        <v>0</v>
      </c>
      <c r="L8" s="53"/>
      <c r="M8" s="54"/>
      <c r="N8" s="99">
        <v>22</v>
      </c>
      <c r="O8" s="54">
        <v>40</v>
      </c>
      <c r="P8" s="99"/>
      <c r="Q8" s="100"/>
      <c r="R8" s="104">
        <v>26</v>
      </c>
      <c r="S8" s="54">
        <v>32</v>
      </c>
      <c r="T8" s="104"/>
      <c r="U8" s="54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0"/>
      <c r="AK8" s="173"/>
      <c r="AL8" s="14">
        <f t="shared" si="3"/>
        <v>40</v>
      </c>
      <c r="AM8" s="15">
        <f t="shared" si="4"/>
        <v>4</v>
      </c>
      <c r="AN8" s="19">
        <f t="shared" si="5"/>
        <v>22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</row>
    <row r="9" spans="1:55" s="3" customFormat="1" ht="24.75" customHeight="1">
      <c r="A9" s="79">
        <f t="shared" si="6"/>
        <v>4</v>
      </c>
      <c r="B9" s="96"/>
      <c r="C9" s="101"/>
      <c r="D9" s="310" t="s">
        <v>262</v>
      </c>
      <c r="E9" s="102" t="s">
        <v>179</v>
      </c>
      <c r="F9" s="103"/>
      <c r="G9" s="102" t="s">
        <v>53</v>
      </c>
      <c r="H9" s="79" t="str">
        <f t="shared" si="0"/>
        <v>Non</v>
      </c>
      <c r="I9" s="52">
        <f t="shared" si="1"/>
        <v>82</v>
      </c>
      <c r="J9" s="185"/>
      <c r="K9" s="189">
        <f t="shared" si="2"/>
        <v>0</v>
      </c>
      <c r="L9" s="53"/>
      <c r="M9" s="54"/>
      <c r="N9" s="99">
        <v>32</v>
      </c>
      <c r="O9" s="54">
        <v>50</v>
      </c>
      <c r="P9" s="99"/>
      <c r="Q9" s="100"/>
      <c r="R9" s="104"/>
      <c r="S9" s="54"/>
      <c r="T9" s="104"/>
      <c r="U9" s="54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0"/>
      <c r="AK9" s="173"/>
      <c r="AL9" s="14">
        <f t="shared" si="3"/>
        <v>50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</row>
    <row r="10" spans="1:55" s="3" customFormat="1" ht="24.75" customHeight="1">
      <c r="A10" s="79">
        <f t="shared" si="6"/>
        <v>5</v>
      </c>
      <c r="B10" s="96"/>
      <c r="C10" s="97"/>
      <c r="D10" s="310" t="s">
        <v>261</v>
      </c>
      <c r="E10" s="102" t="s">
        <v>125</v>
      </c>
      <c r="F10" s="103"/>
      <c r="G10" s="102" t="s">
        <v>53</v>
      </c>
      <c r="H10" s="79" t="str">
        <f t="shared" si="0"/>
        <v>Non</v>
      </c>
      <c r="I10" s="52">
        <f t="shared" si="1"/>
        <v>68</v>
      </c>
      <c r="J10" s="185"/>
      <c r="K10" s="189">
        <f t="shared" si="2"/>
        <v>2</v>
      </c>
      <c r="L10" s="53"/>
      <c r="M10" s="54"/>
      <c r="N10" s="99">
        <v>40</v>
      </c>
      <c r="O10" s="54">
        <v>26</v>
      </c>
      <c r="P10" s="99"/>
      <c r="Q10" s="100"/>
      <c r="R10" s="104"/>
      <c r="S10" s="54"/>
      <c r="T10" s="104"/>
      <c r="U10" s="54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0"/>
      <c r="AK10" s="173"/>
      <c r="AL10" s="14">
        <f t="shared" si="3"/>
        <v>40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</row>
    <row r="11" spans="1:55" s="3" customFormat="1" ht="24.75" customHeight="1">
      <c r="A11" s="79">
        <f t="shared" si="6"/>
        <v>6</v>
      </c>
      <c r="B11" s="96"/>
      <c r="C11" s="101"/>
      <c r="D11" s="316" t="s">
        <v>341</v>
      </c>
      <c r="E11" s="316" t="s">
        <v>272</v>
      </c>
      <c r="F11" s="287"/>
      <c r="G11" s="316" t="s">
        <v>342</v>
      </c>
      <c r="H11" s="79" t="str">
        <f t="shared" si="0"/>
        <v>Non</v>
      </c>
      <c r="I11" s="52">
        <f t="shared" si="1"/>
        <v>58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>
        <v>32</v>
      </c>
      <c r="S11" s="54">
        <v>26</v>
      </c>
      <c r="T11" s="104"/>
      <c r="U11" s="54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0"/>
      <c r="AK11" s="173"/>
      <c r="AL11" s="14">
        <f t="shared" si="3"/>
        <v>32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>
      <c r="A12" s="79">
        <f t="shared" si="6"/>
        <v>7</v>
      </c>
      <c r="B12" s="96"/>
      <c r="C12" s="101"/>
      <c r="D12" s="102" t="s">
        <v>223</v>
      </c>
      <c r="E12" s="102" t="s">
        <v>79</v>
      </c>
      <c r="F12" s="103"/>
      <c r="G12" s="102" t="s">
        <v>7</v>
      </c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104"/>
      <c r="U12" s="54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0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>
      <c r="A13" s="79">
        <f t="shared" si="6"/>
        <v>8</v>
      </c>
      <c r="B13" s="96"/>
      <c r="C13" s="101"/>
      <c r="D13" s="102" t="s">
        <v>249</v>
      </c>
      <c r="E13" s="102" t="s">
        <v>250</v>
      </c>
      <c r="F13" s="103"/>
      <c r="G13" s="310" t="s">
        <v>12</v>
      </c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104"/>
      <c r="U13" s="54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0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</row>
    <row r="14" spans="1:55" s="3" customFormat="1" ht="24.75" customHeight="1" hidden="1" outlineLevel="1">
      <c r="A14" s="79">
        <f t="shared" si="6"/>
        <v>9</v>
      </c>
      <c r="B14" s="96"/>
      <c r="C14" s="101"/>
      <c r="D14" s="102"/>
      <c r="E14" s="102"/>
      <c r="F14" s="103"/>
      <c r="G14" s="102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104"/>
      <c r="U14" s="54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0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</row>
    <row r="15" spans="1:60" s="3" customFormat="1" ht="24.75" customHeight="1" hidden="1" outlineLevel="1">
      <c r="A15" s="79">
        <f t="shared" si="6"/>
        <v>10</v>
      </c>
      <c r="B15" s="96"/>
      <c r="C15" s="101"/>
      <c r="D15" s="271"/>
      <c r="E15" s="271"/>
      <c r="F15" s="287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104"/>
      <c r="U15" s="54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0"/>
      <c r="AK15" s="173"/>
      <c r="AL15" s="14">
        <f t="shared" si="3"/>
        <v>0</v>
      </c>
      <c r="AM15" s="15">
        <f t="shared" si="4"/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D15" s="313"/>
      <c r="BE15" s="313"/>
      <c r="BF15" s="313"/>
      <c r="BG15" s="313"/>
      <c r="BH15" s="313"/>
    </row>
    <row r="16" spans="1:60" s="3" customFormat="1" ht="24.75" customHeight="1" hidden="1" outlineLevel="1">
      <c r="A16" s="118">
        <f aca="true" t="shared" si="7" ref="A16:A27">A15+1</f>
        <v>11</v>
      </c>
      <c r="B16" s="96"/>
      <c r="C16" s="314"/>
      <c r="D16" s="102"/>
      <c r="E16" s="102"/>
      <c r="F16" s="103"/>
      <c r="G16" s="102"/>
      <c r="H16" s="79" t="str">
        <f t="shared" si="0"/>
        <v>Non</v>
      </c>
      <c r="I16" s="119">
        <f t="shared" si="1"/>
        <v>0</v>
      </c>
      <c r="J16" s="186"/>
      <c r="K16" s="189">
        <f t="shared" si="2"/>
        <v>0</v>
      </c>
      <c r="L16" s="126"/>
      <c r="M16" s="120"/>
      <c r="N16" s="121"/>
      <c r="O16" s="120"/>
      <c r="P16" s="121"/>
      <c r="Q16" s="122"/>
      <c r="R16" s="123"/>
      <c r="S16" s="120"/>
      <c r="T16" s="123"/>
      <c r="U16" s="120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2"/>
      <c r="AK16" s="174"/>
      <c r="AL16" s="14">
        <f t="shared" si="3"/>
        <v>0</v>
      </c>
      <c r="AM16" s="15">
        <f t="shared" si="4"/>
        <v>0</v>
      </c>
      <c r="AN16" s="19">
        <f aca="true" t="shared" si="8" ref="AN16:BA27">IF($AM16&gt;Nbcourse+AN$3-1-$J16,LARGE($L16:$AK16,Nbcourse+AN$3-$J16),0)</f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1">
        <f t="shared" si="8"/>
        <v>0</v>
      </c>
      <c r="BB16" s="16"/>
      <c r="BC16" s="16"/>
      <c r="BD16" s="313"/>
      <c r="BE16" s="313"/>
      <c r="BF16" s="313"/>
      <c r="BG16" s="313"/>
      <c r="BH16" s="313"/>
    </row>
    <row r="17" spans="1:60" s="3" customFormat="1" ht="24.75" customHeight="1" hidden="1" outlineLevel="1">
      <c r="A17" s="79">
        <f t="shared" si="7"/>
        <v>12</v>
      </c>
      <c r="B17" s="96"/>
      <c r="C17" s="101"/>
      <c r="D17" s="271"/>
      <c r="E17" s="271"/>
      <c r="F17" s="287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104"/>
      <c r="U17" s="54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0"/>
      <c r="AK17" s="173"/>
      <c r="AL17" s="14">
        <f t="shared" si="3"/>
        <v>0</v>
      </c>
      <c r="AM17" s="15">
        <f t="shared" si="4"/>
        <v>0</v>
      </c>
      <c r="AN17" s="19">
        <f t="shared" si="8"/>
        <v>0</v>
      </c>
      <c r="AO17" s="20">
        <f t="shared" si="8"/>
        <v>0</v>
      </c>
      <c r="AP17" s="20">
        <f t="shared" si="8"/>
        <v>0</v>
      </c>
      <c r="AQ17" s="20">
        <f t="shared" si="8"/>
        <v>0</v>
      </c>
      <c r="AR17" s="20">
        <f t="shared" si="8"/>
        <v>0</v>
      </c>
      <c r="AS17" s="20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0">
        <f t="shared" si="8"/>
        <v>0</v>
      </c>
      <c r="AZ17" s="20">
        <f t="shared" si="8"/>
        <v>0</v>
      </c>
      <c r="BA17" s="21">
        <f t="shared" si="8"/>
        <v>0</v>
      </c>
      <c r="BB17" s="16"/>
      <c r="BC17" s="16"/>
      <c r="BD17" s="313"/>
      <c r="BE17" s="313"/>
      <c r="BF17" s="313"/>
      <c r="BG17" s="313"/>
      <c r="BH17" s="313"/>
    </row>
    <row r="18" spans="1:60" s="3" customFormat="1" ht="24.75" customHeight="1" hidden="1" outlineLevel="1">
      <c r="A18" s="79">
        <f t="shared" si="7"/>
        <v>13</v>
      </c>
      <c r="B18" s="96"/>
      <c r="C18" s="101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104"/>
      <c r="U18" s="54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0"/>
      <c r="AK18" s="173"/>
      <c r="AL18" s="14">
        <f t="shared" si="3"/>
        <v>0</v>
      </c>
      <c r="AM18" s="15">
        <f t="shared" si="4"/>
        <v>0</v>
      </c>
      <c r="AN18" s="19">
        <f t="shared" si="8"/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  <c r="BD18" s="313"/>
      <c r="BE18" s="313"/>
      <c r="BF18" s="313"/>
      <c r="BG18" s="313"/>
      <c r="BH18" s="313"/>
    </row>
    <row r="19" spans="1:60" s="3" customFormat="1" ht="24.75" customHeight="1" hidden="1" outlineLevel="1">
      <c r="A19" s="79">
        <f t="shared" si="7"/>
        <v>14</v>
      </c>
      <c r="B19" s="96"/>
      <c r="C19" s="97"/>
      <c r="D19" s="102"/>
      <c r="E19" s="102"/>
      <c r="F19" s="103"/>
      <c r="G19" s="102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104"/>
      <c r="U19" s="54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0"/>
      <c r="AK19" s="173"/>
      <c r="AL19" s="14">
        <f t="shared" si="3"/>
        <v>0</v>
      </c>
      <c r="AM19" s="15">
        <f t="shared" si="4"/>
        <v>0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  <c r="BD19" s="313"/>
      <c r="BE19" s="313"/>
      <c r="BF19" s="313"/>
      <c r="BG19" s="313"/>
      <c r="BH19" s="313"/>
    </row>
    <row r="20" spans="1:60" s="3" customFormat="1" ht="24.75" customHeight="1" hidden="1" outlineLevel="1">
      <c r="A20" s="79">
        <f t="shared" si="7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104"/>
      <c r="U20" s="54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0"/>
      <c r="AK20" s="173"/>
      <c r="AL20" s="14">
        <f t="shared" si="3"/>
        <v>0</v>
      </c>
      <c r="AM20" s="15">
        <f t="shared" si="4"/>
        <v>0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  <c r="BD20" s="313"/>
      <c r="BE20" s="313"/>
      <c r="BF20" s="313"/>
      <c r="BG20" s="313"/>
      <c r="BH20" s="313"/>
    </row>
    <row r="21" spans="1:60" s="3" customFormat="1" ht="24.75" customHeight="1" hidden="1" outlineLevel="1">
      <c r="A21" s="79">
        <f t="shared" si="7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104"/>
      <c r="U21" s="54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0"/>
      <c r="AK21" s="173"/>
      <c r="AL21" s="14">
        <f t="shared" si="3"/>
        <v>0</v>
      </c>
      <c r="AM21" s="15">
        <f t="shared" si="4"/>
        <v>0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  <c r="BD21" s="313"/>
      <c r="BE21" s="313"/>
      <c r="BF21" s="313"/>
      <c r="BG21" s="313"/>
      <c r="BH21" s="313"/>
    </row>
    <row r="22" spans="1:60" s="3" customFormat="1" ht="24.75" customHeight="1" hidden="1" outlineLevel="1">
      <c r="A22" s="118">
        <f t="shared" si="7"/>
        <v>17</v>
      </c>
      <c r="B22" s="96"/>
      <c r="C22" s="127"/>
      <c r="D22" s="102"/>
      <c r="E22" s="102"/>
      <c r="F22" s="103"/>
      <c r="G22" s="102"/>
      <c r="H22" s="79" t="str">
        <f t="shared" si="0"/>
        <v>Non</v>
      </c>
      <c r="I22" s="119">
        <f t="shared" si="1"/>
        <v>0</v>
      </c>
      <c r="J22" s="186"/>
      <c r="K22" s="189">
        <f t="shared" si="2"/>
        <v>0</v>
      </c>
      <c r="L22" s="126"/>
      <c r="M22" s="120"/>
      <c r="N22" s="121"/>
      <c r="O22" s="120"/>
      <c r="P22" s="121"/>
      <c r="Q22" s="122"/>
      <c r="R22" s="123"/>
      <c r="S22" s="120"/>
      <c r="T22" s="123"/>
      <c r="U22" s="120"/>
      <c r="V22" s="123"/>
      <c r="W22" s="120"/>
      <c r="X22" s="244"/>
      <c r="Y22" s="252"/>
      <c r="Z22" s="244"/>
      <c r="AA22" s="245"/>
      <c r="AB22" s="123"/>
      <c r="AC22" s="120"/>
      <c r="AD22" s="121"/>
      <c r="AE22" s="122"/>
      <c r="AF22" s="123"/>
      <c r="AG22" s="120"/>
      <c r="AH22" s="244"/>
      <c r="AI22" s="252"/>
      <c r="AJ22" s="122"/>
      <c r="AK22" s="174"/>
      <c r="AL22" s="14">
        <f t="shared" si="3"/>
        <v>0</v>
      </c>
      <c r="AM22" s="15">
        <f t="shared" si="4"/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  <c r="BD22" s="313"/>
      <c r="BE22" s="313"/>
      <c r="BF22" s="313"/>
      <c r="BG22" s="313"/>
      <c r="BH22" s="313"/>
    </row>
    <row r="23" spans="1:60" s="3" customFormat="1" ht="24.75" customHeight="1" hidden="1" outlineLevel="1">
      <c r="A23" s="79">
        <f t="shared" si="7"/>
        <v>18</v>
      </c>
      <c r="B23" s="96"/>
      <c r="C23" s="101"/>
      <c r="D23" s="271"/>
      <c r="E23" s="271"/>
      <c r="F23" s="287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104"/>
      <c r="U23" s="54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0"/>
      <c r="AK23" s="173"/>
      <c r="AL23" s="14">
        <f t="shared" si="3"/>
        <v>0</v>
      </c>
      <c r="AM23" s="15">
        <f t="shared" si="4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  <c r="BD23" s="313"/>
      <c r="BE23" s="313"/>
      <c r="BF23" s="313"/>
      <c r="BG23" s="313"/>
      <c r="BH23" s="313"/>
    </row>
    <row r="24" spans="1:60" s="3" customFormat="1" ht="24.75" customHeight="1" hidden="1" outlineLevel="1">
      <c r="A24" s="79">
        <f t="shared" si="7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104"/>
      <c r="U24" s="54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0"/>
      <c r="AK24" s="173"/>
      <c r="AL24" s="14">
        <f t="shared" si="3"/>
        <v>0</v>
      </c>
      <c r="AM24" s="15">
        <f t="shared" si="4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  <c r="BD24" s="313"/>
      <c r="BE24" s="313"/>
      <c r="BF24" s="313"/>
      <c r="BG24" s="313"/>
      <c r="BH24" s="313"/>
    </row>
    <row r="25" spans="1:60" s="3" customFormat="1" ht="24.75" customHeight="1" hidden="1" outlineLevel="1">
      <c r="A25" s="79">
        <f t="shared" si="7"/>
        <v>20</v>
      </c>
      <c r="B25" s="96"/>
      <c r="C25" s="97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104"/>
      <c r="U25" s="54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0"/>
      <c r="AK25" s="173"/>
      <c r="AL25" s="14">
        <f t="shared" si="3"/>
        <v>0</v>
      </c>
      <c r="AM25" s="15">
        <f>COUNTA(L25:AK25)</f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  <c r="BD25" s="313"/>
      <c r="BE25" s="313"/>
      <c r="BF25" s="313"/>
      <c r="BG25" s="313"/>
      <c r="BH25" s="313"/>
    </row>
    <row r="26" spans="1:55" s="3" customFormat="1" ht="24.75" customHeight="1" hidden="1" outlineLevel="1" thickBot="1">
      <c r="A26" s="79">
        <f t="shared" si="7"/>
        <v>21</v>
      </c>
      <c r="B26" s="96"/>
      <c r="C26" s="101"/>
      <c r="D26" s="102"/>
      <c r="E26" s="102"/>
      <c r="F26" s="103"/>
      <c r="G26" s="102"/>
      <c r="H26" s="79" t="str">
        <f t="shared" si="0"/>
        <v>Non</v>
      </c>
      <c r="I26" s="52">
        <f t="shared" si="1"/>
        <v>0</v>
      </c>
      <c r="J26" s="185"/>
      <c r="K26" s="189"/>
      <c r="L26" s="53"/>
      <c r="M26" s="54"/>
      <c r="N26" s="99"/>
      <c r="O26" s="54"/>
      <c r="P26" s="99"/>
      <c r="Q26" s="100"/>
      <c r="R26" s="104"/>
      <c r="S26" s="54"/>
      <c r="T26" s="104"/>
      <c r="U26" s="54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0"/>
      <c r="AK26" s="173"/>
      <c r="AL26" s="14">
        <f t="shared" si="3"/>
        <v>0</v>
      </c>
      <c r="AM26" s="15">
        <f>COUNTA(L26:AK26)</f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18" customHeight="1" outlineLevel="1" thickBot="1">
      <c r="A27" s="79">
        <f t="shared" si="7"/>
        <v>22</v>
      </c>
      <c r="B27" s="96"/>
      <c r="C27" s="101"/>
      <c r="D27" s="102"/>
      <c r="E27" s="102"/>
      <c r="F27" s="103"/>
      <c r="G27" s="102"/>
      <c r="H27" s="79" t="str">
        <f t="shared" si="0"/>
        <v>Non</v>
      </c>
      <c r="I27" s="52">
        <f t="shared" si="1"/>
        <v>0</v>
      </c>
      <c r="J27" s="185"/>
      <c r="K27" s="189">
        <f>COUNTIF(L$5:AK$5,$D27)*2</f>
        <v>0</v>
      </c>
      <c r="L27" s="53"/>
      <c r="M27" s="54"/>
      <c r="N27" s="99"/>
      <c r="O27" s="54"/>
      <c r="P27" s="99"/>
      <c r="Q27" s="100"/>
      <c r="R27" s="104"/>
      <c r="S27" s="54"/>
      <c r="T27" s="104"/>
      <c r="U27" s="54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0"/>
      <c r="AK27" s="173"/>
      <c r="AL27" s="14">
        <f t="shared" si="3"/>
        <v>0</v>
      </c>
      <c r="AM27" s="15">
        <f t="shared" si="4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thickBot="1">
      <c r="A28" s="175"/>
      <c r="B28" s="176"/>
      <c r="C28" s="177" t="s">
        <v>10</v>
      </c>
      <c r="D28" s="177"/>
      <c r="E28" s="177"/>
      <c r="F28" s="177"/>
      <c r="G28" s="177"/>
      <c r="H28" s="176"/>
      <c r="I28" s="48"/>
      <c r="J28" s="187"/>
      <c r="K28" s="193"/>
      <c r="L28" s="178">
        <f>COUNT(L$6:L27)</f>
        <v>0</v>
      </c>
      <c r="M28" s="179">
        <f>COUNT(M$6:M27)</f>
        <v>0</v>
      </c>
      <c r="N28" s="180">
        <f>COUNT(N$6:N27)</f>
        <v>5</v>
      </c>
      <c r="O28" s="179">
        <f>COUNT(O$6:O27)</f>
        <v>5</v>
      </c>
      <c r="P28" s="180">
        <f>COUNT(P$6:P27)</f>
        <v>0</v>
      </c>
      <c r="Q28" s="181">
        <f>COUNT(Q$6:Q27)</f>
        <v>0</v>
      </c>
      <c r="R28" s="182">
        <f>COUNT(R$6:R27)</f>
        <v>4</v>
      </c>
      <c r="S28" s="179">
        <f>COUNT(S$6:S27)</f>
        <v>4</v>
      </c>
      <c r="T28" s="182">
        <f>COUNT(T$6:T27)</f>
        <v>0</v>
      </c>
      <c r="U28" s="179">
        <f>COUNT(U$6:U27)</f>
        <v>0</v>
      </c>
      <c r="V28" s="182">
        <f>COUNT(V$6:V27)</f>
        <v>0</v>
      </c>
      <c r="W28" s="179">
        <f>COUNT(W$6:W27)</f>
        <v>0</v>
      </c>
      <c r="X28" s="246">
        <f>COUNT(X$6:X27)</f>
        <v>0</v>
      </c>
      <c r="Y28" s="253">
        <f>COUNT(Y$6:Y27)</f>
        <v>0</v>
      </c>
      <c r="Z28" s="246">
        <f>COUNT(Z$6:Z27)</f>
        <v>0</v>
      </c>
      <c r="AA28" s="247">
        <f>COUNT(AA$6:AA27)</f>
        <v>0</v>
      </c>
      <c r="AB28" s="182">
        <f>COUNT(AB$6:AB27)</f>
        <v>0</v>
      </c>
      <c r="AC28" s="179">
        <f>COUNT(AC$6:AC27)</f>
        <v>0</v>
      </c>
      <c r="AD28" s="180">
        <f>COUNT(AD$6:AD27)</f>
        <v>0</v>
      </c>
      <c r="AE28" s="181">
        <f>COUNT(AE$6:AE27)</f>
        <v>0</v>
      </c>
      <c r="AF28" s="182">
        <f>COUNT(AF$6:AF27)</f>
        <v>0</v>
      </c>
      <c r="AG28" s="179">
        <f>COUNT(AG$6:AG27)</f>
        <v>0</v>
      </c>
      <c r="AH28" s="246">
        <f>COUNT(AH$6:AH27)</f>
        <v>0</v>
      </c>
      <c r="AI28" s="253">
        <f>COUNT(AI$6:AI27)</f>
        <v>0</v>
      </c>
      <c r="AJ28" s="181">
        <f>COUNT(AJ$6:AJ27)</f>
        <v>0</v>
      </c>
      <c r="AK28" s="183">
        <f>COUNT(AK$6:AK27)</f>
        <v>0</v>
      </c>
      <c r="AL28" s="14"/>
      <c r="AM28" s="15"/>
      <c r="AN28" s="22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4"/>
      <c r="BB28" s="16"/>
      <c r="BC28" s="16"/>
    </row>
    <row r="29" spans="1:55" ht="23.25" customHeight="1">
      <c r="A29" s="46"/>
      <c r="B29" s="80"/>
      <c r="D29" s="82"/>
      <c r="E29" s="82"/>
      <c r="F29" s="44"/>
      <c r="G29" s="83"/>
      <c r="I29" s="84"/>
      <c r="J29" s="46"/>
      <c r="K29" s="46"/>
      <c r="M29" s="85"/>
      <c r="N29" s="18"/>
      <c r="O29" s="18"/>
      <c r="T29" s="86"/>
      <c r="U29" s="18"/>
      <c r="V29" s="18"/>
      <c r="W29" s="18"/>
      <c r="X29" s="44" t="s">
        <v>30</v>
      </c>
      <c r="Y29" s="45">
        <f>classé/2</f>
        <v>2</v>
      </c>
      <c r="Z29" s="86" t="s">
        <v>31</v>
      </c>
      <c r="AA29" s="18"/>
      <c r="AB29" s="18"/>
      <c r="AC29" s="18"/>
      <c r="AD29" s="18"/>
      <c r="AE29" s="18"/>
      <c r="AF29" s="44"/>
      <c r="AG29" s="45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2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  <row r="32" spans="1:55" ht="12.75">
      <c r="A32" s="46"/>
      <c r="B32" s="46"/>
      <c r="C32" s="88"/>
      <c r="D32" s="82"/>
      <c r="E32" s="82"/>
      <c r="F32" s="82"/>
      <c r="G32" s="82"/>
      <c r="H32" s="46"/>
      <c r="I32" s="84"/>
      <c r="J32" s="46"/>
      <c r="K32" s="4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8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  <row r="33" spans="1:55" ht="12.75">
      <c r="A33" s="46"/>
      <c r="B33" s="46"/>
      <c r="C33" s="88"/>
      <c r="D33" s="82"/>
      <c r="E33" s="82"/>
      <c r="F33" s="82"/>
      <c r="G33" s="82"/>
      <c r="H33" s="46"/>
      <c r="I33" s="84"/>
      <c r="J33" s="46"/>
      <c r="K33" s="4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25" right="0.25" top="0.75" bottom="0.75" header="0.3" footer="0.3"/>
  <pageSetup horizontalDpi="600" verticalDpi="600" orientation="landscape" paperSize="9" scale="7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I44"/>
  <sheetViews>
    <sheetView zoomScale="75" zoomScaleNormal="75" zoomScaleSheetLayoutView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39" width="3.83203125" style="4" customWidth="1"/>
    <col min="40" max="40" width="5.33203125" style="4" customWidth="1"/>
    <col min="41" max="53" width="3.83203125" style="4" customWidth="1"/>
    <col min="54" max="54" width="4.83203125" style="1" customWidth="1"/>
    <col min="55" max="55" width="12" style="1" customWidth="1"/>
    <col min="56" max="56" width="2.5" style="1" customWidth="1"/>
    <col min="57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83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/>
      <c r="M3" s="358"/>
      <c r="N3" s="359" t="s">
        <v>294</v>
      </c>
      <c r="O3" s="358"/>
      <c r="P3" s="359"/>
      <c r="Q3" s="358"/>
      <c r="R3" s="359" t="s">
        <v>295</v>
      </c>
      <c r="S3" s="358"/>
      <c r="T3" s="359" t="s">
        <v>6</v>
      </c>
      <c r="U3" s="358"/>
      <c r="V3" s="357"/>
      <c r="W3" s="367"/>
      <c r="X3" s="372"/>
      <c r="Y3" s="374"/>
      <c r="Z3" s="372"/>
      <c r="AA3" s="373"/>
      <c r="AB3" s="357"/>
      <c r="AC3" s="358"/>
      <c r="AD3" s="357"/>
      <c r="AE3" s="367"/>
      <c r="AF3" s="357"/>
      <c r="AG3" s="358"/>
      <c r="AH3" s="372"/>
      <c r="AI3" s="374"/>
      <c r="AJ3" s="359"/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88"/>
      <c r="M5" s="289"/>
      <c r="N5" s="290" t="s">
        <v>88</v>
      </c>
      <c r="O5" s="289" t="s">
        <v>88</v>
      </c>
      <c r="P5" s="290"/>
      <c r="Q5" s="289"/>
      <c r="R5" s="290" t="s">
        <v>364</v>
      </c>
      <c r="S5" s="289" t="s">
        <v>364</v>
      </c>
      <c r="T5" s="290"/>
      <c r="U5" s="289"/>
      <c r="V5" s="290"/>
      <c r="W5" s="289"/>
      <c r="X5" s="291"/>
      <c r="Y5" s="292"/>
      <c r="Z5" s="291"/>
      <c r="AA5" s="292"/>
      <c r="AB5" s="290"/>
      <c r="AC5" s="289"/>
      <c r="AD5" s="290"/>
      <c r="AE5" s="289"/>
      <c r="AF5" s="290"/>
      <c r="AG5" s="289"/>
      <c r="AH5" s="291"/>
      <c r="AI5" s="292"/>
      <c r="AJ5" s="290"/>
      <c r="AK5" s="293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96"/>
      <c r="C6" s="116"/>
      <c r="D6" s="114" t="s">
        <v>88</v>
      </c>
      <c r="E6" s="114" t="s">
        <v>79</v>
      </c>
      <c r="F6" s="350"/>
      <c r="G6" s="351" t="s">
        <v>7</v>
      </c>
      <c r="H6" s="79" t="str">
        <f aca="true" t="shared" si="0" ref="H6:H38">IF(COUNTA(L6:AK6)&lt;classé,"Non","Oui")</f>
        <v>Oui</v>
      </c>
      <c r="I6" s="95">
        <f aca="true" t="shared" si="1" ref="I6:I38">SUM(L6:AK6)-SUM(AN6:BA6)+K6</f>
        <v>124</v>
      </c>
      <c r="J6" s="184"/>
      <c r="K6" s="188">
        <f aca="true" t="shared" si="2" ref="K6:K30">COUNTIF(L$5:AK$5,$D6)*2</f>
        <v>4</v>
      </c>
      <c r="L6" s="111"/>
      <c r="M6" s="54"/>
      <c r="N6" s="121">
        <v>40</v>
      </c>
      <c r="O6" s="51">
        <v>32</v>
      </c>
      <c r="P6" s="121"/>
      <c r="Q6" s="51"/>
      <c r="R6" s="121">
        <v>40</v>
      </c>
      <c r="S6" s="51">
        <v>40</v>
      </c>
      <c r="T6" s="121"/>
      <c r="U6" s="51"/>
      <c r="V6" s="121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21"/>
      <c r="AK6" s="172"/>
      <c r="AL6" s="14">
        <f aca="true" t="shared" si="3" ref="AL6:AL38">MAX(L6:AK6)</f>
        <v>40</v>
      </c>
      <c r="AM6" s="15">
        <f aca="true" t="shared" si="4" ref="AM6:AM24">COUNTA(L6:AK6)</f>
        <v>4</v>
      </c>
      <c r="AN6" s="19">
        <f aca="true" t="shared" si="5" ref="AN6:BA21">IF($AM6&gt;Nbcourse+AN$3-1-$J6,LARGE($L6:$AK6,Nbcourse+AN$3-$J6),0)</f>
        <v>32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  <c r="BI6" s="313"/>
    </row>
    <row r="7" spans="1:61" s="232" customFormat="1" ht="24.75" customHeight="1">
      <c r="A7" s="79">
        <f aca="true" t="shared" si="6" ref="A7:A24">A6+1</f>
        <v>2</v>
      </c>
      <c r="B7" s="96"/>
      <c r="C7" s="101"/>
      <c r="D7" s="43" t="s">
        <v>71</v>
      </c>
      <c r="E7" s="43" t="s">
        <v>100</v>
      </c>
      <c r="F7" s="98"/>
      <c r="G7" s="273" t="s">
        <v>12</v>
      </c>
      <c r="H7" s="79" t="str">
        <f t="shared" si="0"/>
        <v>Oui</v>
      </c>
      <c r="I7" s="52">
        <f t="shared" si="1"/>
        <v>108</v>
      </c>
      <c r="J7" s="185"/>
      <c r="K7" s="189">
        <f t="shared" si="2"/>
        <v>0</v>
      </c>
      <c r="L7" s="53"/>
      <c r="M7" s="54"/>
      <c r="N7" s="99">
        <v>32</v>
      </c>
      <c r="O7" s="54">
        <v>50</v>
      </c>
      <c r="P7" s="99"/>
      <c r="Q7" s="54"/>
      <c r="R7" s="99">
        <v>20</v>
      </c>
      <c r="S7" s="54">
        <v>26</v>
      </c>
      <c r="T7" s="99"/>
      <c r="U7" s="54"/>
      <c r="V7" s="99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99"/>
      <c r="AK7" s="173"/>
      <c r="AL7" s="14">
        <f t="shared" si="3"/>
        <v>50</v>
      </c>
      <c r="AM7" s="18">
        <f t="shared" si="4"/>
        <v>4</v>
      </c>
      <c r="AN7" s="19">
        <f t="shared" si="5"/>
        <v>20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231"/>
      <c r="BC7" s="231"/>
      <c r="BE7" s="313"/>
      <c r="BF7" s="313"/>
      <c r="BG7" s="313"/>
      <c r="BH7" s="313"/>
      <c r="BI7" s="313"/>
    </row>
    <row r="8" spans="1:61" s="232" customFormat="1" ht="24.75" customHeight="1">
      <c r="A8" s="79">
        <f t="shared" si="6"/>
        <v>3</v>
      </c>
      <c r="B8" s="96"/>
      <c r="C8" s="97"/>
      <c r="D8" s="102" t="s">
        <v>89</v>
      </c>
      <c r="E8" s="102" t="s">
        <v>252</v>
      </c>
      <c r="F8" s="103"/>
      <c r="G8" s="271" t="s">
        <v>36</v>
      </c>
      <c r="H8" s="79" t="str">
        <f t="shared" si="0"/>
        <v>Oui</v>
      </c>
      <c r="I8" s="52">
        <f t="shared" si="1"/>
        <v>106</v>
      </c>
      <c r="J8" s="185"/>
      <c r="K8" s="189">
        <f t="shared" si="2"/>
        <v>0</v>
      </c>
      <c r="L8" s="53"/>
      <c r="M8" s="54"/>
      <c r="N8" s="99">
        <v>50</v>
      </c>
      <c r="O8" s="54">
        <v>40</v>
      </c>
      <c r="P8" s="99"/>
      <c r="Q8" s="100"/>
      <c r="R8" s="104">
        <v>7</v>
      </c>
      <c r="S8" s="54">
        <v>16</v>
      </c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50</v>
      </c>
      <c r="AM8" s="18">
        <f t="shared" si="4"/>
        <v>4</v>
      </c>
      <c r="AN8" s="19">
        <f t="shared" si="5"/>
        <v>7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231"/>
      <c r="BC8" s="231"/>
      <c r="BE8" s="313"/>
      <c r="BF8" s="313"/>
      <c r="BG8" s="313"/>
      <c r="BH8" s="313"/>
      <c r="BI8" s="313"/>
    </row>
    <row r="9" spans="1:61" s="232" customFormat="1" ht="24.75" customHeight="1">
      <c r="A9" s="79">
        <f>A8+1</f>
        <v>4</v>
      </c>
      <c r="B9" s="96"/>
      <c r="C9" s="97"/>
      <c r="D9" s="102" t="s">
        <v>141</v>
      </c>
      <c r="E9" s="102" t="s">
        <v>253</v>
      </c>
      <c r="F9" s="103"/>
      <c r="G9" s="271" t="s">
        <v>9</v>
      </c>
      <c r="H9" s="79" t="str">
        <f t="shared" si="0"/>
        <v>Oui</v>
      </c>
      <c r="I9" s="52">
        <f t="shared" si="1"/>
        <v>84</v>
      </c>
      <c r="J9" s="185"/>
      <c r="K9" s="189">
        <f t="shared" si="2"/>
        <v>0</v>
      </c>
      <c r="L9" s="53"/>
      <c r="M9" s="54"/>
      <c r="N9" s="99">
        <v>26</v>
      </c>
      <c r="O9" s="54">
        <v>26</v>
      </c>
      <c r="P9" s="99"/>
      <c r="Q9" s="100"/>
      <c r="R9" s="104">
        <v>32</v>
      </c>
      <c r="S9" s="54">
        <v>7</v>
      </c>
      <c r="T9" s="99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104"/>
      <c r="AG9" s="54"/>
      <c r="AH9" s="104"/>
      <c r="AI9" s="54"/>
      <c r="AJ9" s="104"/>
      <c r="AK9" s="173"/>
      <c r="AL9" s="14">
        <f t="shared" si="3"/>
        <v>32</v>
      </c>
      <c r="AM9" s="18">
        <f t="shared" si="4"/>
        <v>4</v>
      </c>
      <c r="AN9" s="19">
        <f t="shared" si="5"/>
        <v>7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231"/>
      <c r="BC9" s="231"/>
      <c r="BE9" s="313"/>
      <c r="BF9" s="313"/>
      <c r="BG9" s="313"/>
      <c r="BH9" s="313"/>
      <c r="BI9" s="313"/>
    </row>
    <row r="10" spans="1:61" s="232" customFormat="1" ht="24.75" customHeight="1">
      <c r="A10" s="79">
        <f>A9+1</f>
        <v>5</v>
      </c>
      <c r="B10" s="96"/>
      <c r="C10" s="97"/>
      <c r="D10" s="310" t="s">
        <v>111</v>
      </c>
      <c r="E10" s="102" t="s">
        <v>155</v>
      </c>
      <c r="F10" s="103"/>
      <c r="G10" s="271" t="s">
        <v>36</v>
      </c>
      <c r="H10" s="79" t="str">
        <f t="shared" si="0"/>
        <v>Oui</v>
      </c>
      <c r="I10" s="52">
        <f t="shared" si="1"/>
        <v>61</v>
      </c>
      <c r="J10" s="185"/>
      <c r="K10" s="189">
        <f t="shared" si="2"/>
        <v>0</v>
      </c>
      <c r="L10" s="53"/>
      <c r="M10" s="54"/>
      <c r="N10" s="99">
        <v>19</v>
      </c>
      <c r="O10" s="54">
        <v>20</v>
      </c>
      <c r="P10" s="99"/>
      <c r="Q10" s="100"/>
      <c r="R10" s="104">
        <v>19</v>
      </c>
      <c r="S10" s="54">
        <v>22</v>
      </c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22</v>
      </c>
      <c r="AM10" s="18">
        <f t="shared" si="4"/>
        <v>4</v>
      </c>
      <c r="AN10" s="19">
        <f t="shared" si="5"/>
        <v>19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231"/>
      <c r="BC10" s="231"/>
      <c r="BE10" s="313"/>
      <c r="BF10" s="313"/>
      <c r="BG10" s="313"/>
      <c r="BH10" s="313"/>
      <c r="BI10" s="313"/>
    </row>
    <row r="11" spans="1:61" s="3" customFormat="1" ht="24.75" customHeight="1">
      <c r="A11" s="79">
        <f t="shared" si="6"/>
        <v>6</v>
      </c>
      <c r="B11" s="96"/>
      <c r="C11" s="97"/>
      <c r="D11" s="310" t="s">
        <v>303</v>
      </c>
      <c r="E11" s="102" t="s">
        <v>60</v>
      </c>
      <c r="F11" s="103"/>
      <c r="G11" s="271" t="s">
        <v>37</v>
      </c>
      <c r="H11" s="79" t="str">
        <f t="shared" si="0"/>
        <v>Oui</v>
      </c>
      <c r="I11" s="52">
        <f t="shared" si="1"/>
        <v>59</v>
      </c>
      <c r="J11" s="185"/>
      <c r="K11" s="189">
        <f t="shared" si="2"/>
        <v>0</v>
      </c>
      <c r="L11" s="53"/>
      <c r="M11" s="54"/>
      <c r="N11" s="99">
        <v>22</v>
      </c>
      <c r="O11" s="54">
        <v>19</v>
      </c>
      <c r="P11" s="99"/>
      <c r="Q11" s="100"/>
      <c r="R11" s="104">
        <v>18</v>
      </c>
      <c r="S11" s="54">
        <v>18</v>
      </c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22</v>
      </c>
      <c r="AM11" s="15">
        <f t="shared" si="4"/>
        <v>4</v>
      </c>
      <c r="AN11" s="19">
        <f t="shared" si="5"/>
        <v>18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E11" s="313"/>
      <c r="BF11" s="313"/>
      <c r="BG11" s="313"/>
      <c r="BH11" s="313"/>
      <c r="BI11" s="313"/>
    </row>
    <row r="12" spans="1:61" s="3" customFormat="1" ht="24.75" customHeight="1">
      <c r="A12" s="79">
        <f t="shared" si="6"/>
        <v>7</v>
      </c>
      <c r="B12" s="96"/>
      <c r="C12" s="101"/>
      <c r="D12" s="310" t="s">
        <v>310</v>
      </c>
      <c r="E12" s="310" t="s">
        <v>134</v>
      </c>
      <c r="F12" s="103"/>
      <c r="G12" s="271"/>
      <c r="H12" s="79" t="str">
        <f t="shared" si="0"/>
        <v>Oui</v>
      </c>
      <c r="I12" s="52">
        <f t="shared" si="1"/>
        <v>56</v>
      </c>
      <c r="J12" s="185"/>
      <c r="K12" s="189">
        <f t="shared" si="2"/>
        <v>0</v>
      </c>
      <c r="L12" s="53"/>
      <c r="M12" s="54"/>
      <c r="N12" s="99">
        <v>20</v>
      </c>
      <c r="O12" s="54">
        <v>22</v>
      </c>
      <c r="P12" s="99"/>
      <c r="Q12" s="100"/>
      <c r="R12" s="104">
        <v>9</v>
      </c>
      <c r="S12" s="54">
        <v>14</v>
      </c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22</v>
      </c>
      <c r="AM12" s="15">
        <f t="shared" si="4"/>
        <v>4</v>
      </c>
      <c r="AN12" s="19">
        <f t="shared" si="5"/>
        <v>9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E12" s="313"/>
      <c r="BF12" s="313"/>
      <c r="BG12" s="313"/>
      <c r="BH12" s="313"/>
      <c r="BI12" s="313"/>
    </row>
    <row r="13" spans="1:61" s="3" customFormat="1" ht="24.75" customHeight="1">
      <c r="A13" s="79">
        <f t="shared" si="6"/>
        <v>8</v>
      </c>
      <c r="B13" s="96"/>
      <c r="C13" s="101"/>
      <c r="D13" s="43" t="s">
        <v>302</v>
      </c>
      <c r="E13" s="43" t="s">
        <v>224</v>
      </c>
      <c r="F13" s="98"/>
      <c r="G13" s="273" t="s">
        <v>37</v>
      </c>
      <c r="H13" s="79" t="str">
        <f t="shared" si="0"/>
        <v>Oui</v>
      </c>
      <c r="I13" s="52">
        <f t="shared" si="1"/>
        <v>54</v>
      </c>
      <c r="J13" s="185"/>
      <c r="K13" s="189">
        <f t="shared" si="2"/>
        <v>0</v>
      </c>
      <c r="L13" s="53"/>
      <c r="M13" s="54"/>
      <c r="N13" s="99">
        <v>14</v>
      </c>
      <c r="O13" s="54">
        <v>18</v>
      </c>
      <c r="P13" s="99"/>
      <c r="Q13" s="100"/>
      <c r="R13" s="104">
        <v>22</v>
      </c>
      <c r="S13" s="54">
        <v>10</v>
      </c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22</v>
      </c>
      <c r="AM13" s="15">
        <f t="shared" si="4"/>
        <v>4</v>
      </c>
      <c r="AN13" s="19">
        <f t="shared" si="5"/>
        <v>10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/>
      <c r="C14" s="101"/>
      <c r="D14" s="102" t="s">
        <v>247</v>
      </c>
      <c r="E14" s="102" t="s">
        <v>248</v>
      </c>
      <c r="F14" s="103"/>
      <c r="G14" s="316" t="s">
        <v>301</v>
      </c>
      <c r="H14" s="79" t="str">
        <f t="shared" si="0"/>
        <v>Oui</v>
      </c>
      <c r="I14" s="52">
        <f t="shared" si="1"/>
        <v>53</v>
      </c>
      <c r="J14" s="185"/>
      <c r="K14" s="189">
        <f t="shared" si="2"/>
        <v>0</v>
      </c>
      <c r="L14" s="53"/>
      <c r="M14" s="54"/>
      <c r="N14" s="99">
        <v>16</v>
      </c>
      <c r="O14" s="54">
        <v>16</v>
      </c>
      <c r="P14" s="99"/>
      <c r="Q14" s="100"/>
      <c r="R14" s="104">
        <v>17</v>
      </c>
      <c r="S14" s="54">
        <v>20</v>
      </c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20</v>
      </c>
      <c r="AM14" s="15">
        <f t="shared" si="4"/>
        <v>4</v>
      </c>
      <c r="AN14" s="19">
        <f t="shared" si="5"/>
        <v>16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E14" s="313"/>
      <c r="BF14" s="313"/>
      <c r="BG14" s="313"/>
      <c r="BH14" s="313"/>
      <c r="BI14" s="313"/>
    </row>
    <row r="15" spans="1:61" s="3" customFormat="1" ht="24.75" customHeight="1">
      <c r="A15" s="79">
        <f t="shared" si="6"/>
        <v>10</v>
      </c>
      <c r="B15" s="96"/>
      <c r="C15" s="97"/>
      <c r="D15" s="102" t="s">
        <v>133</v>
      </c>
      <c r="E15" s="102" t="s">
        <v>134</v>
      </c>
      <c r="F15" s="103"/>
      <c r="G15" s="271" t="s">
        <v>42</v>
      </c>
      <c r="H15" s="79" t="str">
        <f t="shared" si="0"/>
        <v>Oui</v>
      </c>
      <c r="I15" s="52">
        <f t="shared" si="1"/>
        <v>49</v>
      </c>
      <c r="J15" s="185"/>
      <c r="K15" s="189">
        <f t="shared" si="2"/>
        <v>0</v>
      </c>
      <c r="L15" s="53"/>
      <c r="M15" s="54"/>
      <c r="N15" s="99">
        <v>18</v>
      </c>
      <c r="O15" s="54">
        <v>14</v>
      </c>
      <c r="P15" s="99"/>
      <c r="Q15" s="100"/>
      <c r="R15" s="104">
        <v>14</v>
      </c>
      <c r="S15" s="54">
        <v>17</v>
      </c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18</v>
      </c>
      <c r="AM15" s="15">
        <f t="shared" si="4"/>
        <v>4</v>
      </c>
      <c r="AN15" s="19">
        <f t="shared" si="5"/>
        <v>14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E15" s="313"/>
      <c r="BF15" s="313"/>
      <c r="BG15" s="313"/>
      <c r="BH15" s="313"/>
      <c r="BI15" s="313"/>
    </row>
    <row r="16" spans="1:61" s="3" customFormat="1" ht="24.75" customHeight="1">
      <c r="A16" s="79">
        <f t="shared" si="6"/>
        <v>11</v>
      </c>
      <c r="B16" s="96"/>
      <c r="C16" s="101"/>
      <c r="D16" s="43" t="s">
        <v>276</v>
      </c>
      <c r="E16" s="43" t="s">
        <v>55</v>
      </c>
      <c r="F16" s="98"/>
      <c r="G16" s="271" t="s">
        <v>36</v>
      </c>
      <c r="H16" s="79" t="str">
        <f t="shared" si="0"/>
        <v>Oui</v>
      </c>
      <c r="I16" s="52">
        <f t="shared" si="1"/>
        <v>44</v>
      </c>
      <c r="J16" s="185"/>
      <c r="K16" s="189">
        <f t="shared" si="2"/>
        <v>0</v>
      </c>
      <c r="L16" s="53"/>
      <c r="M16" s="54"/>
      <c r="N16" s="99">
        <v>17</v>
      </c>
      <c r="O16" s="54">
        <v>17</v>
      </c>
      <c r="P16" s="99"/>
      <c r="Q16" s="100"/>
      <c r="R16" s="104">
        <v>10</v>
      </c>
      <c r="S16" s="54">
        <v>9</v>
      </c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17</v>
      </c>
      <c r="AM16" s="15">
        <f t="shared" si="4"/>
        <v>4</v>
      </c>
      <c r="AN16" s="19">
        <f t="shared" si="5"/>
        <v>9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f t="shared" si="5"/>
        <v>0</v>
      </c>
      <c r="AX16" s="20">
        <f t="shared" si="5"/>
        <v>0</v>
      </c>
      <c r="AY16" s="20">
        <f t="shared" si="5"/>
        <v>0</v>
      </c>
      <c r="AZ16" s="20">
        <f t="shared" si="5"/>
        <v>0</v>
      </c>
      <c r="BA16" s="21">
        <f t="shared" si="5"/>
        <v>0</v>
      </c>
      <c r="BB16" s="16"/>
      <c r="BC16" s="16"/>
      <c r="BE16" s="313"/>
      <c r="BF16" s="313"/>
      <c r="BG16" s="313"/>
      <c r="BH16" s="313"/>
      <c r="BI16" s="313"/>
    </row>
    <row r="17" spans="1:61" s="3" customFormat="1" ht="28.5" customHeight="1">
      <c r="A17" s="79">
        <f t="shared" si="6"/>
        <v>12</v>
      </c>
      <c r="B17" s="96"/>
      <c r="C17" s="101"/>
      <c r="D17" s="310" t="s">
        <v>273</v>
      </c>
      <c r="E17" s="102" t="s">
        <v>92</v>
      </c>
      <c r="F17" s="103"/>
      <c r="G17" s="271" t="s">
        <v>8</v>
      </c>
      <c r="H17" s="79" t="str">
        <f t="shared" si="0"/>
        <v>Oui</v>
      </c>
      <c r="I17" s="52">
        <f t="shared" si="1"/>
        <v>38</v>
      </c>
      <c r="J17" s="185"/>
      <c r="K17" s="189">
        <f t="shared" si="2"/>
        <v>0</v>
      </c>
      <c r="L17" s="53"/>
      <c r="M17" s="120"/>
      <c r="N17" s="121">
        <v>15</v>
      </c>
      <c r="O17" s="54">
        <v>15</v>
      </c>
      <c r="P17" s="99"/>
      <c r="Q17" s="100"/>
      <c r="R17" s="104">
        <v>8</v>
      </c>
      <c r="S17" s="54">
        <v>8</v>
      </c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15</v>
      </c>
      <c r="AM17" s="15">
        <f t="shared" si="4"/>
        <v>4</v>
      </c>
      <c r="AN17" s="19">
        <f t="shared" si="5"/>
        <v>8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20">
        <f t="shared" si="5"/>
        <v>0</v>
      </c>
      <c r="AV17" s="20">
        <f t="shared" si="5"/>
        <v>0</v>
      </c>
      <c r="AW17" s="20">
        <f t="shared" si="5"/>
        <v>0</v>
      </c>
      <c r="AX17" s="20">
        <f t="shared" si="5"/>
        <v>0</v>
      </c>
      <c r="AY17" s="20">
        <f t="shared" si="5"/>
        <v>0</v>
      </c>
      <c r="AZ17" s="20">
        <f t="shared" si="5"/>
        <v>0</v>
      </c>
      <c r="BA17" s="21">
        <f t="shared" si="5"/>
        <v>0</v>
      </c>
      <c r="BB17" s="16"/>
      <c r="BC17" s="16"/>
      <c r="BE17" s="313"/>
      <c r="BF17" s="313"/>
      <c r="BG17" s="313"/>
      <c r="BH17" s="313"/>
      <c r="BI17" s="313"/>
    </row>
    <row r="18" spans="1:61" s="3" customFormat="1" ht="24.75" customHeight="1" hidden="1" outlineLevel="1">
      <c r="A18" s="79">
        <f t="shared" si="6"/>
        <v>13</v>
      </c>
      <c r="B18" s="96"/>
      <c r="C18" s="97"/>
      <c r="D18" s="102" t="s">
        <v>274</v>
      </c>
      <c r="E18" s="102" t="s">
        <v>275</v>
      </c>
      <c r="F18" s="103"/>
      <c r="G18" s="271" t="s">
        <v>36</v>
      </c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120"/>
      <c r="N18" s="121"/>
      <c r="O18" s="54"/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5"/>
        <v>0</v>
      </c>
      <c r="AO18" s="20">
        <f t="shared" si="5"/>
        <v>0</v>
      </c>
      <c r="AP18" s="20">
        <f t="shared" si="5"/>
        <v>0</v>
      </c>
      <c r="AQ18" s="20">
        <f t="shared" si="5"/>
        <v>0</v>
      </c>
      <c r="AR18" s="20">
        <f t="shared" si="5"/>
        <v>0</v>
      </c>
      <c r="AS18" s="20">
        <f t="shared" si="5"/>
        <v>0</v>
      </c>
      <c r="AT18" s="20">
        <f t="shared" si="5"/>
        <v>0</v>
      </c>
      <c r="AU18" s="20">
        <f t="shared" si="5"/>
        <v>0</v>
      </c>
      <c r="AV18" s="20">
        <f t="shared" si="5"/>
        <v>0</v>
      </c>
      <c r="AW18" s="20">
        <f t="shared" si="5"/>
        <v>0</v>
      </c>
      <c r="AX18" s="20">
        <f t="shared" si="5"/>
        <v>0</v>
      </c>
      <c r="AY18" s="20">
        <f t="shared" si="5"/>
        <v>0</v>
      </c>
      <c r="AZ18" s="20">
        <f t="shared" si="5"/>
        <v>0</v>
      </c>
      <c r="BA18" s="21">
        <f t="shared" si="5"/>
        <v>0</v>
      </c>
      <c r="BB18" s="16"/>
      <c r="BC18" s="16"/>
      <c r="BE18" s="313"/>
      <c r="BF18" s="313"/>
      <c r="BG18" s="313"/>
      <c r="BH18" s="313"/>
      <c r="BI18" s="313"/>
    </row>
    <row r="19" spans="1:61" s="3" customFormat="1" ht="24.75" customHeight="1" hidden="1" outlineLevel="1">
      <c r="A19" s="79">
        <f t="shared" si="6"/>
        <v>14</v>
      </c>
      <c r="B19" s="96"/>
      <c r="C19" s="101"/>
      <c r="D19" s="102" t="s">
        <v>96</v>
      </c>
      <c r="E19" s="102" t="s">
        <v>70</v>
      </c>
      <c r="F19" s="103"/>
      <c r="G19" s="271" t="s">
        <v>37</v>
      </c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20">
        <f t="shared" si="5"/>
        <v>0</v>
      </c>
      <c r="AV19" s="20">
        <f t="shared" si="5"/>
        <v>0</v>
      </c>
      <c r="AW19" s="20">
        <f t="shared" si="5"/>
        <v>0</v>
      </c>
      <c r="AX19" s="20">
        <f t="shared" si="5"/>
        <v>0</v>
      </c>
      <c r="AY19" s="20">
        <f t="shared" si="5"/>
        <v>0</v>
      </c>
      <c r="AZ19" s="20">
        <f t="shared" si="5"/>
        <v>0</v>
      </c>
      <c r="BA19" s="21">
        <f t="shared" si="5"/>
        <v>0</v>
      </c>
      <c r="BB19" s="16"/>
      <c r="BC19" s="16"/>
      <c r="BE19" s="313"/>
      <c r="BF19" s="313"/>
      <c r="BG19" s="313"/>
      <c r="BH19" s="313"/>
      <c r="BI19" s="313"/>
    </row>
    <row r="20" spans="1:61" s="3" customFormat="1" ht="24.75" customHeight="1" hidden="1" outlineLevel="1">
      <c r="A20" s="79">
        <f t="shared" si="6"/>
        <v>15</v>
      </c>
      <c r="B20" s="96"/>
      <c r="C20" s="97"/>
      <c r="D20" s="102" t="s">
        <v>87</v>
      </c>
      <c r="E20" s="102" t="s">
        <v>79</v>
      </c>
      <c r="F20" s="103"/>
      <c r="G20" s="271" t="s">
        <v>53</v>
      </c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5"/>
        <v>0</v>
      </c>
      <c r="AO20" s="20">
        <f t="shared" si="5"/>
        <v>0</v>
      </c>
      <c r="AP20" s="20">
        <f t="shared" si="5"/>
        <v>0</v>
      </c>
      <c r="AQ20" s="20">
        <f t="shared" si="5"/>
        <v>0</v>
      </c>
      <c r="AR20" s="20">
        <f t="shared" si="5"/>
        <v>0</v>
      </c>
      <c r="AS20" s="20">
        <f t="shared" si="5"/>
        <v>0</v>
      </c>
      <c r="AT20" s="20">
        <f t="shared" si="5"/>
        <v>0</v>
      </c>
      <c r="AU20" s="20">
        <f t="shared" si="5"/>
        <v>0</v>
      </c>
      <c r="AV20" s="20">
        <f t="shared" si="5"/>
        <v>0</v>
      </c>
      <c r="AW20" s="20">
        <f t="shared" si="5"/>
        <v>0</v>
      </c>
      <c r="AX20" s="20">
        <f t="shared" si="5"/>
        <v>0</v>
      </c>
      <c r="AY20" s="20">
        <f t="shared" si="5"/>
        <v>0</v>
      </c>
      <c r="AZ20" s="20">
        <f t="shared" si="5"/>
        <v>0</v>
      </c>
      <c r="BA20" s="21">
        <f t="shared" si="5"/>
        <v>0</v>
      </c>
      <c r="BB20" s="16"/>
      <c r="BC20" s="16"/>
      <c r="BE20" s="313"/>
      <c r="BF20" s="313"/>
      <c r="BG20" s="313"/>
      <c r="BH20" s="313"/>
      <c r="BI20" s="313"/>
    </row>
    <row r="21" spans="1:61" s="3" customFormat="1" ht="24.75" customHeight="1" hidden="1" outlineLevel="1">
      <c r="A21" s="79">
        <f t="shared" si="6"/>
        <v>16</v>
      </c>
      <c r="B21" s="96"/>
      <c r="C21" s="97"/>
      <c r="D21" s="102" t="s">
        <v>271</v>
      </c>
      <c r="E21" s="102" t="s">
        <v>272</v>
      </c>
      <c r="F21" s="103"/>
      <c r="G21" s="271" t="s">
        <v>7</v>
      </c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5"/>
        <v>0</v>
      </c>
      <c r="AO21" s="20">
        <f t="shared" si="5"/>
        <v>0</v>
      </c>
      <c r="AP21" s="20">
        <f t="shared" si="5"/>
        <v>0</v>
      </c>
      <c r="AQ21" s="20">
        <f t="shared" si="5"/>
        <v>0</v>
      </c>
      <c r="AR21" s="20">
        <f t="shared" si="5"/>
        <v>0</v>
      </c>
      <c r="AS21" s="20">
        <f t="shared" si="5"/>
        <v>0</v>
      </c>
      <c r="AT21" s="20">
        <f t="shared" si="5"/>
        <v>0</v>
      </c>
      <c r="AU21" s="20">
        <f t="shared" si="5"/>
        <v>0</v>
      </c>
      <c r="AV21" s="20">
        <f t="shared" si="5"/>
        <v>0</v>
      </c>
      <c r="AW21" s="20">
        <f t="shared" si="5"/>
        <v>0</v>
      </c>
      <c r="AX21" s="20">
        <f t="shared" si="5"/>
        <v>0</v>
      </c>
      <c r="AY21" s="20">
        <f t="shared" si="5"/>
        <v>0</v>
      </c>
      <c r="AZ21" s="20">
        <f t="shared" si="5"/>
        <v>0</v>
      </c>
      <c r="BA21" s="21">
        <f t="shared" si="5"/>
        <v>0</v>
      </c>
      <c r="BB21" s="16"/>
      <c r="BC21" s="16"/>
      <c r="BE21" s="313"/>
      <c r="BF21" s="313"/>
      <c r="BG21" s="313"/>
      <c r="BH21" s="313"/>
      <c r="BI21" s="313"/>
    </row>
    <row r="22" spans="1:61" s="3" customFormat="1" ht="24.75" customHeight="1" hidden="1" outlineLevel="1">
      <c r="A22" s="79">
        <f t="shared" si="6"/>
        <v>17</v>
      </c>
      <c r="B22" s="96"/>
      <c r="C22" s="101"/>
      <c r="D22" s="310" t="s">
        <v>299</v>
      </c>
      <c r="E22" s="310" t="s">
        <v>300</v>
      </c>
      <c r="F22" s="103"/>
      <c r="G22" s="316" t="s">
        <v>53</v>
      </c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 t="shared" si="4"/>
        <v>0</v>
      </c>
      <c r="AN22" s="19">
        <f aca="true" t="shared" si="7" ref="AN22:BA38">IF($AM22&gt;Nbcourse+AN$3-1-$J22,LARGE($L22:$AK22,Nbcourse+AN$3-$J22),0)</f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  <c r="BE22" s="313"/>
      <c r="BF22" s="313"/>
      <c r="BG22" s="313"/>
      <c r="BH22" s="313"/>
      <c r="BI22" s="313"/>
    </row>
    <row r="23" spans="1:61" s="3" customFormat="1" ht="24.75" customHeight="1" hidden="1" outlineLevel="1">
      <c r="A23" s="79">
        <f t="shared" si="6"/>
        <v>18</v>
      </c>
      <c r="B23" s="96"/>
      <c r="C23" s="97"/>
      <c r="D23" s="102" t="s">
        <v>93</v>
      </c>
      <c r="E23" s="102" t="s">
        <v>60</v>
      </c>
      <c r="F23" s="103"/>
      <c r="G23" s="271" t="s">
        <v>7</v>
      </c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  <c r="BE23" s="313"/>
      <c r="BF23" s="313"/>
      <c r="BG23" s="313"/>
      <c r="BH23" s="313"/>
      <c r="BI23" s="313"/>
    </row>
    <row r="24" spans="1:61" s="3" customFormat="1" ht="24.75" customHeight="1" hidden="1" outlineLevel="1">
      <c r="A24" s="79">
        <f t="shared" si="6"/>
        <v>19</v>
      </c>
      <c r="B24" s="96"/>
      <c r="C24" s="101"/>
      <c r="D24" s="43"/>
      <c r="E24" s="43"/>
      <c r="F24" s="98"/>
      <c r="G24" s="273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  <c r="BE24" s="313"/>
      <c r="BF24" s="313"/>
      <c r="BG24" s="313"/>
      <c r="BH24" s="313"/>
      <c r="BI24" s="313"/>
    </row>
    <row r="25" spans="1:61" s="3" customFormat="1" ht="24.75" customHeight="1" hidden="1" outlineLevel="1">
      <c r="A25" s="79">
        <f aca="true" t="shared" si="8" ref="A25:A38">A24+1</f>
        <v>20</v>
      </c>
      <c r="B25" s="96"/>
      <c r="C25" s="101"/>
      <c r="D25" s="102"/>
      <c r="E25" s="102"/>
      <c r="F25" s="103"/>
      <c r="G25" s="27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3"/>
        <v>0</v>
      </c>
      <c r="AM25" s="15">
        <f aca="true" t="shared" si="9" ref="AM25:AM38">COUNTA(L25:AK25)</f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  <c r="BE25" s="313"/>
      <c r="BF25" s="313"/>
      <c r="BG25" s="313"/>
      <c r="BH25" s="313"/>
      <c r="BI25" s="313"/>
    </row>
    <row r="26" spans="1:61" s="3" customFormat="1" ht="24.75" customHeight="1" hidden="1" outlineLevel="1">
      <c r="A26" s="79">
        <f t="shared" si="8"/>
        <v>21</v>
      </c>
      <c r="B26" s="96"/>
      <c r="C26" s="97"/>
      <c r="D26" s="102"/>
      <c r="E26" s="102"/>
      <c r="F26" s="103"/>
      <c r="G26" s="27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  <c r="BE26" s="313"/>
      <c r="BF26" s="313"/>
      <c r="BG26" s="313"/>
      <c r="BH26" s="313"/>
      <c r="BI26" s="313"/>
    </row>
    <row r="27" spans="1:61" s="3" customFormat="1" ht="24.75" customHeight="1" hidden="1" outlineLevel="1">
      <c r="A27" s="79">
        <f t="shared" si="8"/>
        <v>22</v>
      </c>
      <c r="B27" s="96"/>
      <c r="C27" s="97"/>
      <c r="D27" s="102"/>
      <c r="E27" s="102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7"/>
        <v>0</v>
      </c>
      <c r="AO27" s="20">
        <f t="shared" si="7"/>
        <v>0</v>
      </c>
      <c r="AP27" s="20">
        <f t="shared" si="7"/>
        <v>0</v>
      </c>
      <c r="AQ27" s="20">
        <f t="shared" si="7"/>
        <v>0</v>
      </c>
      <c r="AR27" s="20">
        <f t="shared" si="7"/>
        <v>0</v>
      </c>
      <c r="AS27" s="20">
        <f t="shared" si="7"/>
        <v>0</v>
      </c>
      <c r="AT27" s="20">
        <f t="shared" si="7"/>
        <v>0</v>
      </c>
      <c r="AU27" s="20">
        <f t="shared" si="7"/>
        <v>0</v>
      </c>
      <c r="AV27" s="20">
        <f t="shared" si="7"/>
        <v>0</v>
      </c>
      <c r="AW27" s="20">
        <f t="shared" si="7"/>
        <v>0</v>
      </c>
      <c r="AX27" s="20">
        <f t="shared" si="7"/>
        <v>0</v>
      </c>
      <c r="AY27" s="20">
        <f t="shared" si="7"/>
        <v>0</v>
      </c>
      <c r="AZ27" s="20">
        <f t="shared" si="7"/>
        <v>0</v>
      </c>
      <c r="BA27" s="21">
        <f t="shared" si="7"/>
        <v>0</v>
      </c>
      <c r="BB27" s="16"/>
      <c r="BC27" s="16"/>
      <c r="BE27" s="313"/>
      <c r="BF27" s="313"/>
      <c r="BG27" s="313"/>
      <c r="BH27" s="313"/>
      <c r="BI27" s="313"/>
    </row>
    <row r="28" spans="1:61" s="3" customFormat="1" ht="24.75" customHeight="1" hidden="1" outlineLevel="1">
      <c r="A28" s="79">
        <f t="shared" si="8"/>
        <v>23</v>
      </c>
      <c r="B28" s="96"/>
      <c r="C28" s="97"/>
      <c r="D28" s="102"/>
      <c r="E28" s="102"/>
      <c r="F28" s="103"/>
      <c r="G28" s="27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7"/>
        <v>0</v>
      </c>
      <c r="AO28" s="20">
        <f t="shared" si="7"/>
        <v>0</v>
      </c>
      <c r="AP28" s="20">
        <f t="shared" si="7"/>
        <v>0</v>
      </c>
      <c r="AQ28" s="20">
        <f t="shared" si="7"/>
        <v>0</v>
      </c>
      <c r="AR28" s="20">
        <f t="shared" si="7"/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0</v>
      </c>
      <c r="AY28" s="20">
        <f t="shared" si="7"/>
        <v>0</v>
      </c>
      <c r="AZ28" s="20">
        <f t="shared" si="7"/>
        <v>0</v>
      </c>
      <c r="BA28" s="21">
        <f t="shared" si="7"/>
        <v>0</v>
      </c>
      <c r="BB28" s="16"/>
      <c r="BC28" s="16"/>
      <c r="BE28" s="313"/>
      <c r="BF28" s="313"/>
      <c r="BG28" s="313"/>
      <c r="BH28" s="313"/>
      <c r="BI28" s="313"/>
    </row>
    <row r="29" spans="1:61" s="3" customFormat="1" ht="24.75" customHeight="1" hidden="1" outlineLevel="1">
      <c r="A29" s="79">
        <f t="shared" si="8"/>
        <v>24</v>
      </c>
      <c r="B29" s="96"/>
      <c r="C29" s="97"/>
      <c r="D29" s="102"/>
      <c r="E29" s="102"/>
      <c r="F29" s="103"/>
      <c r="G29" s="271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104"/>
      <c r="Y29" s="54"/>
      <c r="Z29" s="104"/>
      <c r="AA29" s="100"/>
      <c r="AB29" s="104"/>
      <c r="AC29" s="54"/>
      <c r="AD29" s="99"/>
      <c r="AE29" s="100"/>
      <c r="AF29" s="104"/>
      <c r="AG29" s="54"/>
      <c r="AH29" s="104"/>
      <c r="AI29" s="54"/>
      <c r="AJ29" s="104"/>
      <c r="AK29" s="173"/>
      <c r="AL29" s="14">
        <f t="shared" si="3"/>
        <v>0</v>
      </c>
      <c r="AM29" s="15">
        <f t="shared" si="9"/>
        <v>0</v>
      </c>
      <c r="AN29" s="19">
        <f t="shared" si="7"/>
        <v>0</v>
      </c>
      <c r="AO29" s="20">
        <f t="shared" si="7"/>
        <v>0</v>
      </c>
      <c r="AP29" s="20">
        <f t="shared" si="7"/>
        <v>0</v>
      </c>
      <c r="AQ29" s="20">
        <f t="shared" si="7"/>
        <v>0</v>
      </c>
      <c r="AR29" s="20">
        <f t="shared" si="7"/>
        <v>0</v>
      </c>
      <c r="AS29" s="20">
        <f t="shared" si="7"/>
        <v>0</v>
      </c>
      <c r="AT29" s="20">
        <f t="shared" si="7"/>
        <v>0</v>
      </c>
      <c r="AU29" s="20">
        <f t="shared" si="7"/>
        <v>0</v>
      </c>
      <c r="AV29" s="20">
        <f t="shared" si="7"/>
        <v>0</v>
      </c>
      <c r="AW29" s="20">
        <f t="shared" si="7"/>
        <v>0</v>
      </c>
      <c r="AX29" s="20">
        <f t="shared" si="7"/>
        <v>0</v>
      </c>
      <c r="AY29" s="20">
        <f t="shared" si="7"/>
        <v>0</v>
      </c>
      <c r="AZ29" s="20">
        <f t="shared" si="7"/>
        <v>0</v>
      </c>
      <c r="BA29" s="21">
        <f t="shared" si="7"/>
        <v>0</v>
      </c>
      <c r="BB29" s="16"/>
      <c r="BC29" s="16"/>
      <c r="BE29" s="313"/>
      <c r="BF29" s="313"/>
      <c r="BG29" s="313"/>
      <c r="BH29" s="313"/>
      <c r="BI29" s="313"/>
    </row>
    <row r="30" spans="1:61" s="3" customFormat="1" ht="24.75" customHeight="1" hidden="1" outlineLevel="1">
      <c r="A30" s="79">
        <f t="shared" si="8"/>
        <v>25</v>
      </c>
      <c r="B30" s="96"/>
      <c r="C30" s="101"/>
      <c r="D30" s="102"/>
      <c r="E30" s="102"/>
      <c r="F30" s="103"/>
      <c r="G30" s="271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104"/>
      <c r="Y30" s="54"/>
      <c r="Z30" s="104"/>
      <c r="AA30" s="100"/>
      <c r="AB30" s="104"/>
      <c r="AC30" s="54"/>
      <c r="AD30" s="99"/>
      <c r="AE30" s="100"/>
      <c r="AF30" s="104"/>
      <c r="AG30" s="54"/>
      <c r="AH30" s="104"/>
      <c r="AI30" s="54"/>
      <c r="AJ30" s="104"/>
      <c r="AK30" s="173"/>
      <c r="AL30" s="14">
        <f t="shared" si="3"/>
        <v>0</v>
      </c>
      <c r="AM30" s="15">
        <f t="shared" si="9"/>
        <v>0</v>
      </c>
      <c r="AN30" s="19">
        <f t="shared" si="7"/>
        <v>0</v>
      </c>
      <c r="AO30" s="20">
        <f t="shared" si="7"/>
        <v>0</v>
      </c>
      <c r="AP30" s="20">
        <f t="shared" si="7"/>
        <v>0</v>
      </c>
      <c r="AQ30" s="20">
        <f t="shared" si="7"/>
        <v>0</v>
      </c>
      <c r="AR30" s="20">
        <f t="shared" si="7"/>
        <v>0</v>
      </c>
      <c r="AS30" s="20">
        <f t="shared" si="7"/>
        <v>0</v>
      </c>
      <c r="AT30" s="20">
        <f t="shared" si="7"/>
        <v>0</v>
      </c>
      <c r="AU30" s="20">
        <f t="shared" si="7"/>
        <v>0</v>
      </c>
      <c r="AV30" s="20">
        <f t="shared" si="7"/>
        <v>0</v>
      </c>
      <c r="AW30" s="20">
        <f t="shared" si="7"/>
        <v>0</v>
      </c>
      <c r="AX30" s="20">
        <f t="shared" si="7"/>
        <v>0</v>
      </c>
      <c r="AY30" s="20">
        <f t="shared" si="7"/>
        <v>0</v>
      </c>
      <c r="AZ30" s="20">
        <f t="shared" si="7"/>
        <v>0</v>
      </c>
      <c r="BA30" s="21">
        <f t="shared" si="7"/>
        <v>0</v>
      </c>
      <c r="BB30" s="16"/>
      <c r="BC30" s="16"/>
      <c r="BE30" s="313"/>
      <c r="BF30" s="313"/>
      <c r="BG30" s="313"/>
      <c r="BH30" s="313"/>
      <c r="BI30" s="313"/>
    </row>
    <row r="31" spans="1:55" s="3" customFormat="1" ht="24" customHeight="1" hidden="1" outlineLevel="1" thickBot="1">
      <c r="A31" s="79">
        <f t="shared" si="8"/>
        <v>26</v>
      </c>
      <c r="B31" s="96"/>
      <c r="C31" s="97"/>
      <c r="D31" s="102"/>
      <c r="E31" s="102"/>
      <c r="F31" s="103"/>
      <c r="G31" s="271"/>
      <c r="H31" s="79" t="str">
        <f t="shared" si="0"/>
        <v>Non</v>
      </c>
      <c r="I31" s="52">
        <f t="shared" si="1"/>
        <v>0</v>
      </c>
      <c r="J31" s="185"/>
      <c r="K31" s="189"/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104"/>
      <c r="Y31" s="54"/>
      <c r="Z31" s="104"/>
      <c r="AA31" s="100"/>
      <c r="AB31" s="104"/>
      <c r="AC31" s="54"/>
      <c r="AD31" s="99"/>
      <c r="AE31" s="100"/>
      <c r="AF31" s="104"/>
      <c r="AG31" s="54"/>
      <c r="AH31" s="104"/>
      <c r="AI31" s="54"/>
      <c r="AJ31" s="104"/>
      <c r="AK31" s="173"/>
      <c r="AL31" s="14">
        <f t="shared" si="3"/>
        <v>0</v>
      </c>
      <c r="AM31" s="15">
        <f t="shared" si="9"/>
        <v>0</v>
      </c>
      <c r="AN31" s="19">
        <f t="shared" si="7"/>
        <v>0</v>
      </c>
      <c r="AO31" s="20">
        <f t="shared" si="7"/>
        <v>0</v>
      </c>
      <c r="AP31" s="20">
        <f t="shared" si="7"/>
        <v>0</v>
      </c>
      <c r="AQ31" s="20">
        <f t="shared" si="7"/>
        <v>0</v>
      </c>
      <c r="AR31" s="20">
        <f t="shared" si="7"/>
        <v>0</v>
      </c>
      <c r="AS31" s="20">
        <f t="shared" si="7"/>
        <v>0</v>
      </c>
      <c r="AT31" s="20">
        <f t="shared" si="7"/>
        <v>0</v>
      </c>
      <c r="AU31" s="20">
        <f t="shared" si="7"/>
        <v>0</v>
      </c>
      <c r="AV31" s="20">
        <f t="shared" si="7"/>
        <v>0</v>
      </c>
      <c r="AW31" s="20">
        <f t="shared" si="7"/>
        <v>0</v>
      </c>
      <c r="AX31" s="20">
        <f t="shared" si="7"/>
        <v>0</v>
      </c>
      <c r="AY31" s="20">
        <f t="shared" si="7"/>
        <v>0</v>
      </c>
      <c r="AZ31" s="20">
        <f t="shared" si="7"/>
        <v>0</v>
      </c>
      <c r="BA31" s="21">
        <f t="shared" si="7"/>
        <v>0</v>
      </c>
      <c r="BB31" s="16"/>
      <c r="BC31" s="16"/>
    </row>
    <row r="32" spans="1:55" s="3" customFormat="1" ht="26.25" customHeight="1" outlineLevel="1">
      <c r="A32" s="79">
        <f t="shared" si="8"/>
        <v>27</v>
      </c>
      <c r="B32" s="96"/>
      <c r="C32" s="97"/>
      <c r="D32" s="310" t="s">
        <v>364</v>
      </c>
      <c r="E32" s="310" t="s">
        <v>365</v>
      </c>
      <c r="F32" s="103"/>
      <c r="G32" s="316" t="s">
        <v>52</v>
      </c>
      <c r="H32" s="79" t="str">
        <f t="shared" si="0"/>
        <v>Non</v>
      </c>
      <c r="I32" s="52">
        <f t="shared" si="1"/>
        <v>104</v>
      </c>
      <c r="J32" s="185"/>
      <c r="K32" s="189">
        <f>COUNTIF(L$5:AK$5,$D32)*2</f>
        <v>4</v>
      </c>
      <c r="L32" s="53"/>
      <c r="M32" s="54"/>
      <c r="N32" s="99"/>
      <c r="O32" s="54"/>
      <c r="P32" s="99"/>
      <c r="Q32" s="100"/>
      <c r="R32" s="104">
        <v>50</v>
      </c>
      <c r="S32" s="54">
        <v>50</v>
      </c>
      <c r="T32" s="99"/>
      <c r="U32" s="100"/>
      <c r="V32" s="104"/>
      <c r="W32" s="54"/>
      <c r="X32" s="104"/>
      <c r="Y32" s="54"/>
      <c r="Z32" s="104"/>
      <c r="AA32" s="100"/>
      <c r="AB32" s="104"/>
      <c r="AC32" s="54"/>
      <c r="AD32" s="99"/>
      <c r="AE32" s="100"/>
      <c r="AF32" s="104"/>
      <c r="AG32" s="54"/>
      <c r="AH32" s="104"/>
      <c r="AI32" s="54"/>
      <c r="AJ32" s="104"/>
      <c r="AK32" s="173"/>
      <c r="AL32" s="14">
        <f t="shared" si="3"/>
        <v>50</v>
      </c>
      <c r="AM32" s="15">
        <f t="shared" si="9"/>
        <v>2</v>
      </c>
      <c r="AN32" s="19">
        <f t="shared" si="7"/>
        <v>0</v>
      </c>
      <c r="AO32" s="20">
        <f t="shared" si="7"/>
        <v>0</v>
      </c>
      <c r="AP32" s="20">
        <f t="shared" si="7"/>
        <v>0</v>
      </c>
      <c r="AQ32" s="20">
        <f t="shared" si="7"/>
        <v>0</v>
      </c>
      <c r="AR32" s="20">
        <f t="shared" si="7"/>
        <v>0</v>
      </c>
      <c r="AS32" s="20">
        <f t="shared" si="7"/>
        <v>0</v>
      </c>
      <c r="AT32" s="20">
        <f t="shared" si="7"/>
        <v>0</v>
      </c>
      <c r="AU32" s="20">
        <f t="shared" si="7"/>
        <v>0</v>
      </c>
      <c r="AV32" s="20">
        <f t="shared" si="7"/>
        <v>0</v>
      </c>
      <c r="AW32" s="20">
        <f t="shared" si="7"/>
        <v>0</v>
      </c>
      <c r="AX32" s="20">
        <f t="shared" si="7"/>
        <v>0</v>
      </c>
      <c r="AY32" s="20">
        <f t="shared" si="7"/>
        <v>0</v>
      </c>
      <c r="AZ32" s="20">
        <f t="shared" si="7"/>
        <v>0</v>
      </c>
      <c r="BA32" s="21">
        <f t="shared" si="7"/>
        <v>0</v>
      </c>
      <c r="BB32" s="16"/>
      <c r="BC32" s="16"/>
    </row>
    <row r="33" spans="1:55" s="3" customFormat="1" ht="26.25" customHeight="1" outlineLevel="1">
      <c r="A33" s="79">
        <f t="shared" si="8"/>
        <v>28</v>
      </c>
      <c r="B33" s="96"/>
      <c r="C33" s="97"/>
      <c r="D33" s="310" t="s">
        <v>357</v>
      </c>
      <c r="E33" s="310" t="s">
        <v>70</v>
      </c>
      <c r="F33" s="103"/>
      <c r="G33" s="316" t="s">
        <v>342</v>
      </c>
      <c r="H33" s="79" t="str">
        <f t="shared" si="0"/>
        <v>Non</v>
      </c>
      <c r="I33" s="52">
        <f t="shared" si="1"/>
        <v>58</v>
      </c>
      <c r="J33" s="185"/>
      <c r="K33" s="189"/>
      <c r="L33" s="53"/>
      <c r="M33" s="54"/>
      <c r="N33" s="99"/>
      <c r="O33" s="54"/>
      <c r="P33" s="99"/>
      <c r="Q33" s="100"/>
      <c r="R33" s="104">
        <v>26</v>
      </c>
      <c r="S33" s="54">
        <v>32</v>
      </c>
      <c r="T33" s="99"/>
      <c r="U33" s="100"/>
      <c r="V33" s="104"/>
      <c r="W33" s="54"/>
      <c r="X33" s="104"/>
      <c r="Y33" s="54"/>
      <c r="Z33" s="104"/>
      <c r="AA33" s="100"/>
      <c r="AB33" s="104"/>
      <c r="AC33" s="54"/>
      <c r="AD33" s="99"/>
      <c r="AE33" s="100"/>
      <c r="AF33" s="104"/>
      <c r="AG33" s="54"/>
      <c r="AH33" s="104"/>
      <c r="AI33" s="54"/>
      <c r="AJ33" s="104"/>
      <c r="AK33" s="173"/>
      <c r="AL33" s="14">
        <f t="shared" si="3"/>
        <v>32</v>
      </c>
      <c r="AM33" s="15">
        <f t="shared" si="9"/>
        <v>2</v>
      </c>
      <c r="AN33" s="19">
        <f t="shared" si="7"/>
        <v>0</v>
      </c>
      <c r="AO33" s="20">
        <f t="shared" si="7"/>
        <v>0</v>
      </c>
      <c r="AP33" s="20">
        <f t="shared" si="7"/>
        <v>0</v>
      </c>
      <c r="AQ33" s="20">
        <f t="shared" si="7"/>
        <v>0</v>
      </c>
      <c r="AR33" s="20">
        <f t="shared" si="7"/>
        <v>0</v>
      </c>
      <c r="AS33" s="20">
        <f t="shared" si="7"/>
        <v>0</v>
      </c>
      <c r="AT33" s="20">
        <f t="shared" si="7"/>
        <v>0</v>
      </c>
      <c r="AU33" s="20">
        <f t="shared" si="7"/>
        <v>0</v>
      </c>
      <c r="AV33" s="20">
        <f t="shared" si="7"/>
        <v>0</v>
      </c>
      <c r="AW33" s="20">
        <f t="shared" si="7"/>
        <v>0</v>
      </c>
      <c r="AX33" s="20">
        <f t="shared" si="7"/>
        <v>0</v>
      </c>
      <c r="AY33" s="20">
        <f t="shared" si="7"/>
        <v>0</v>
      </c>
      <c r="AZ33" s="20">
        <f t="shared" si="7"/>
        <v>0</v>
      </c>
      <c r="BA33" s="21">
        <f t="shared" si="7"/>
        <v>0</v>
      </c>
      <c r="BB33" s="16"/>
      <c r="BC33" s="16"/>
    </row>
    <row r="34" spans="1:55" s="3" customFormat="1" ht="26.25" customHeight="1" outlineLevel="1">
      <c r="A34" s="79">
        <f t="shared" si="8"/>
        <v>29</v>
      </c>
      <c r="B34" s="96"/>
      <c r="C34" s="97"/>
      <c r="D34" s="310" t="s">
        <v>360</v>
      </c>
      <c r="E34" s="310" t="s">
        <v>361</v>
      </c>
      <c r="F34" s="103"/>
      <c r="G34" s="316" t="s">
        <v>362</v>
      </c>
      <c r="H34" s="79" t="str">
        <f t="shared" si="0"/>
        <v>Non</v>
      </c>
      <c r="I34" s="52">
        <f t="shared" si="1"/>
        <v>35</v>
      </c>
      <c r="J34" s="185"/>
      <c r="K34" s="189"/>
      <c r="L34" s="53"/>
      <c r="M34" s="54"/>
      <c r="N34" s="99"/>
      <c r="O34" s="54"/>
      <c r="P34" s="99"/>
      <c r="Q34" s="100"/>
      <c r="R34" s="104">
        <v>16</v>
      </c>
      <c r="S34" s="54">
        <v>19</v>
      </c>
      <c r="T34" s="99"/>
      <c r="U34" s="100"/>
      <c r="V34" s="104"/>
      <c r="W34" s="54"/>
      <c r="X34" s="104"/>
      <c r="Y34" s="54"/>
      <c r="Z34" s="104"/>
      <c r="AA34" s="100"/>
      <c r="AB34" s="104"/>
      <c r="AC34" s="54"/>
      <c r="AD34" s="99"/>
      <c r="AE34" s="100"/>
      <c r="AF34" s="104"/>
      <c r="AG34" s="54"/>
      <c r="AH34" s="104"/>
      <c r="AI34" s="54"/>
      <c r="AJ34" s="104"/>
      <c r="AK34" s="173"/>
      <c r="AL34" s="14">
        <f t="shared" si="3"/>
        <v>19</v>
      </c>
      <c r="AM34" s="15">
        <f t="shared" si="9"/>
        <v>2</v>
      </c>
      <c r="AN34" s="19">
        <f t="shared" si="7"/>
        <v>0</v>
      </c>
      <c r="AO34" s="20">
        <f t="shared" si="7"/>
        <v>0</v>
      </c>
      <c r="AP34" s="20">
        <f t="shared" si="7"/>
        <v>0</v>
      </c>
      <c r="AQ34" s="20">
        <f t="shared" si="7"/>
        <v>0</v>
      </c>
      <c r="AR34" s="20">
        <f t="shared" si="7"/>
        <v>0</v>
      </c>
      <c r="AS34" s="20">
        <f t="shared" si="7"/>
        <v>0</v>
      </c>
      <c r="AT34" s="20">
        <f t="shared" si="7"/>
        <v>0</v>
      </c>
      <c r="AU34" s="20">
        <f t="shared" si="7"/>
        <v>0</v>
      </c>
      <c r="AV34" s="20">
        <f t="shared" si="7"/>
        <v>0</v>
      </c>
      <c r="AW34" s="20">
        <f t="shared" si="7"/>
        <v>0</v>
      </c>
      <c r="AX34" s="20">
        <f t="shared" si="7"/>
        <v>0</v>
      </c>
      <c r="AY34" s="20">
        <f t="shared" si="7"/>
        <v>0</v>
      </c>
      <c r="AZ34" s="20">
        <f t="shared" si="7"/>
        <v>0</v>
      </c>
      <c r="BA34" s="21">
        <f t="shared" si="7"/>
        <v>0</v>
      </c>
      <c r="BB34" s="16"/>
      <c r="BC34" s="16"/>
    </row>
    <row r="35" spans="1:55" s="3" customFormat="1" ht="26.25" customHeight="1" outlineLevel="1">
      <c r="A35" s="79">
        <f t="shared" si="8"/>
        <v>30</v>
      </c>
      <c r="B35" s="96"/>
      <c r="C35" s="97"/>
      <c r="D35" s="310" t="s">
        <v>363</v>
      </c>
      <c r="E35" s="310" t="s">
        <v>145</v>
      </c>
      <c r="F35" s="103"/>
      <c r="G35" s="316" t="s">
        <v>342</v>
      </c>
      <c r="H35" s="79" t="str">
        <f t="shared" si="0"/>
        <v>Non</v>
      </c>
      <c r="I35" s="52">
        <f t="shared" si="1"/>
        <v>30</v>
      </c>
      <c r="J35" s="185"/>
      <c r="K35" s="189"/>
      <c r="L35" s="53"/>
      <c r="M35" s="54"/>
      <c r="N35" s="99"/>
      <c r="O35" s="54"/>
      <c r="P35" s="99"/>
      <c r="Q35" s="100"/>
      <c r="R35" s="104">
        <v>15</v>
      </c>
      <c r="S35" s="54">
        <v>15</v>
      </c>
      <c r="T35" s="99"/>
      <c r="U35" s="100"/>
      <c r="V35" s="104"/>
      <c r="W35" s="54"/>
      <c r="X35" s="104"/>
      <c r="Y35" s="54"/>
      <c r="Z35" s="104"/>
      <c r="AA35" s="100"/>
      <c r="AB35" s="104"/>
      <c r="AC35" s="54"/>
      <c r="AD35" s="99"/>
      <c r="AE35" s="100"/>
      <c r="AF35" s="104"/>
      <c r="AG35" s="54"/>
      <c r="AH35" s="104"/>
      <c r="AI35" s="54"/>
      <c r="AJ35" s="104"/>
      <c r="AK35" s="173"/>
      <c r="AL35" s="14">
        <f t="shared" si="3"/>
        <v>15</v>
      </c>
      <c r="AM35" s="15">
        <f t="shared" si="9"/>
        <v>2</v>
      </c>
      <c r="AN35" s="19">
        <f t="shared" si="7"/>
        <v>0</v>
      </c>
      <c r="AO35" s="20">
        <f t="shared" si="7"/>
        <v>0</v>
      </c>
      <c r="AP35" s="20">
        <f t="shared" si="7"/>
        <v>0</v>
      </c>
      <c r="AQ35" s="20">
        <f t="shared" si="7"/>
        <v>0</v>
      </c>
      <c r="AR35" s="20">
        <f t="shared" si="7"/>
        <v>0</v>
      </c>
      <c r="AS35" s="20">
        <f t="shared" si="7"/>
        <v>0</v>
      </c>
      <c r="AT35" s="20">
        <f t="shared" si="7"/>
        <v>0</v>
      </c>
      <c r="AU35" s="20">
        <f t="shared" si="7"/>
        <v>0</v>
      </c>
      <c r="AV35" s="20">
        <f t="shared" si="7"/>
        <v>0</v>
      </c>
      <c r="AW35" s="20">
        <f t="shared" si="7"/>
        <v>0</v>
      </c>
      <c r="AX35" s="20">
        <f t="shared" si="7"/>
        <v>0</v>
      </c>
      <c r="AY35" s="20">
        <f t="shared" si="7"/>
        <v>0</v>
      </c>
      <c r="AZ35" s="20">
        <f t="shared" si="7"/>
        <v>0</v>
      </c>
      <c r="BA35" s="21">
        <f t="shared" si="7"/>
        <v>0</v>
      </c>
      <c r="BB35" s="16"/>
      <c r="BC35" s="16"/>
    </row>
    <row r="36" spans="1:55" s="3" customFormat="1" ht="26.25" customHeight="1" outlineLevel="1">
      <c r="A36" s="79">
        <f t="shared" si="8"/>
        <v>31</v>
      </c>
      <c r="B36" s="96"/>
      <c r="C36" s="97"/>
      <c r="D36" s="310" t="s">
        <v>367</v>
      </c>
      <c r="E36" s="310" t="s">
        <v>368</v>
      </c>
      <c r="F36" s="103"/>
      <c r="G36" s="316" t="s">
        <v>349</v>
      </c>
      <c r="H36" s="79" t="str">
        <f t="shared" si="0"/>
        <v>Non</v>
      </c>
      <c r="I36" s="52">
        <f t="shared" si="1"/>
        <v>26</v>
      </c>
      <c r="J36" s="185"/>
      <c r="K36" s="189"/>
      <c r="L36" s="53"/>
      <c r="M36" s="54"/>
      <c r="N36" s="99"/>
      <c r="O36" s="54"/>
      <c r="P36" s="99"/>
      <c r="Q36" s="100"/>
      <c r="R36" s="104">
        <v>13</v>
      </c>
      <c r="S36" s="54">
        <v>13</v>
      </c>
      <c r="T36" s="99"/>
      <c r="U36" s="100"/>
      <c r="V36" s="104"/>
      <c r="W36" s="54"/>
      <c r="X36" s="104"/>
      <c r="Y36" s="54"/>
      <c r="Z36" s="104"/>
      <c r="AA36" s="100"/>
      <c r="AB36" s="104"/>
      <c r="AC36" s="54"/>
      <c r="AD36" s="99"/>
      <c r="AE36" s="100"/>
      <c r="AF36" s="104"/>
      <c r="AG36" s="54"/>
      <c r="AH36" s="104"/>
      <c r="AI36" s="54"/>
      <c r="AJ36" s="104"/>
      <c r="AK36" s="173"/>
      <c r="AL36" s="14">
        <f t="shared" si="3"/>
        <v>13</v>
      </c>
      <c r="AM36" s="15">
        <f t="shared" si="9"/>
        <v>2</v>
      </c>
      <c r="AN36" s="19">
        <f t="shared" si="7"/>
        <v>0</v>
      </c>
      <c r="AO36" s="20">
        <f t="shared" si="7"/>
        <v>0</v>
      </c>
      <c r="AP36" s="20">
        <f t="shared" si="7"/>
        <v>0</v>
      </c>
      <c r="AQ36" s="20">
        <f t="shared" si="7"/>
        <v>0</v>
      </c>
      <c r="AR36" s="20">
        <f t="shared" si="7"/>
        <v>0</v>
      </c>
      <c r="AS36" s="20">
        <f t="shared" si="7"/>
        <v>0</v>
      </c>
      <c r="AT36" s="20">
        <f t="shared" si="7"/>
        <v>0</v>
      </c>
      <c r="AU36" s="20">
        <f t="shared" si="7"/>
        <v>0</v>
      </c>
      <c r="AV36" s="20">
        <f t="shared" si="7"/>
        <v>0</v>
      </c>
      <c r="AW36" s="20">
        <f t="shared" si="7"/>
        <v>0</v>
      </c>
      <c r="AX36" s="20">
        <f t="shared" si="7"/>
        <v>0</v>
      </c>
      <c r="AY36" s="20">
        <f t="shared" si="7"/>
        <v>0</v>
      </c>
      <c r="AZ36" s="20">
        <f t="shared" si="7"/>
        <v>0</v>
      </c>
      <c r="BA36" s="21">
        <f t="shared" si="7"/>
        <v>0</v>
      </c>
      <c r="BB36" s="16"/>
      <c r="BC36" s="16"/>
    </row>
    <row r="37" spans="1:55" s="3" customFormat="1" ht="26.25" customHeight="1" outlineLevel="1">
      <c r="A37" s="79">
        <f t="shared" si="8"/>
        <v>32</v>
      </c>
      <c r="B37" s="96"/>
      <c r="C37" s="97"/>
      <c r="D37" s="310" t="s">
        <v>358</v>
      </c>
      <c r="E37" s="310" t="s">
        <v>359</v>
      </c>
      <c r="F37" s="103"/>
      <c r="G37" s="316" t="s">
        <v>342</v>
      </c>
      <c r="H37" s="79" t="str">
        <f t="shared" si="0"/>
        <v>Non</v>
      </c>
      <c r="I37" s="52">
        <f t="shared" si="1"/>
        <v>24</v>
      </c>
      <c r="J37" s="185"/>
      <c r="K37" s="189"/>
      <c r="L37" s="53"/>
      <c r="M37" s="54"/>
      <c r="N37" s="99"/>
      <c r="O37" s="54"/>
      <c r="P37" s="99"/>
      <c r="Q37" s="100"/>
      <c r="R37" s="104">
        <v>12</v>
      </c>
      <c r="S37" s="54">
        <v>12</v>
      </c>
      <c r="T37" s="99"/>
      <c r="U37" s="100"/>
      <c r="V37" s="104"/>
      <c r="W37" s="54"/>
      <c r="X37" s="104"/>
      <c r="Y37" s="54"/>
      <c r="Z37" s="104"/>
      <c r="AA37" s="100"/>
      <c r="AB37" s="104"/>
      <c r="AC37" s="54"/>
      <c r="AD37" s="99"/>
      <c r="AE37" s="100"/>
      <c r="AF37" s="104"/>
      <c r="AG37" s="54"/>
      <c r="AH37" s="104"/>
      <c r="AI37" s="54"/>
      <c r="AJ37" s="104"/>
      <c r="AK37" s="173"/>
      <c r="AL37" s="14">
        <f t="shared" si="3"/>
        <v>12</v>
      </c>
      <c r="AM37" s="15">
        <f t="shared" si="9"/>
        <v>2</v>
      </c>
      <c r="AN37" s="19">
        <f t="shared" si="7"/>
        <v>0</v>
      </c>
      <c r="AO37" s="20">
        <f t="shared" si="7"/>
        <v>0</v>
      </c>
      <c r="AP37" s="20">
        <f t="shared" si="7"/>
        <v>0</v>
      </c>
      <c r="AQ37" s="20">
        <f t="shared" si="7"/>
        <v>0</v>
      </c>
      <c r="AR37" s="20">
        <f t="shared" si="7"/>
        <v>0</v>
      </c>
      <c r="AS37" s="20">
        <f t="shared" si="7"/>
        <v>0</v>
      </c>
      <c r="AT37" s="20">
        <f t="shared" si="7"/>
        <v>0</v>
      </c>
      <c r="AU37" s="20">
        <f t="shared" si="7"/>
        <v>0</v>
      </c>
      <c r="AV37" s="20">
        <f t="shared" si="7"/>
        <v>0</v>
      </c>
      <c r="AW37" s="20">
        <f t="shared" si="7"/>
        <v>0</v>
      </c>
      <c r="AX37" s="20">
        <f t="shared" si="7"/>
        <v>0</v>
      </c>
      <c r="AY37" s="20">
        <f t="shared" si="7"/>
        <v>0</v>
      </c>
      <c r="AZ37" s="20">
        <f t="shared" si="7"/>
        <v>0</v>
      </c>
      <c r="BA37" s="21">
        <f t="shared" si="7"/>
        <v>0</v>
      </c>
      <c r="BB37" s="16"/>
      <c r="BC37" s="16"/>
    </row>
    <row r="38" spans="1:55" s="3" customFormat="1" ht="26.25" customHeight="1" outlineLevel="1" thickBot="1">
      <c r="A38" s="79">
        <f t="shared" si="8"/>
        <v>33</v>
      </c>
      <c r="B38" s="96"/>
      <c r="C38" s="101"/>
      <c r="D38" s="43" t="s">
        <v>369</v>
      </c>
      <c r="E38" s="43" t="s">
        <v>370</v>
      </c>
      <c r="F38" s="98"/>
      <c r="G38" s="273" t="s">
        <v>53</v>
      </c>
      <c r="H38" s="79" t="str">
        <f t="shared" si="0"/>
        <v>Non</v>
      </c>
      <c r="I38" s="52">
        <f t="shared" si="1"/>
        <v>22</v>
      </c>
      <c r="J38" s="185"/>
      <c r="K38" s="189"/>
      <c r="L38" s="53"/>
      <c r="M38" s="54"/>
      <c r="N38" s="99"/>
      <c r="O38" s="54"/>
      <c r="P38" s="99"/>
      <c r="Q38" s="100"/>
      <c r="R38" s="104">
        <v>11</v>
      </c>
      <c r="S38" s="54">
        <v>11</v>
      </c>
      <c r="T38" s="99"/>
      <c r="U38" s="100"/>
      <c r="V38" s="104"/>
      <c r="W38" s="54"/>
      <c r="X38" s="242"/>
      <c r="Y38" s="251"/>
      <c r="Z38" s="242"/>
      <c r="AA38" s="243"/>
      <c r="AB38" s="104"/>
      <c r="AC38" s="54"/>
      <c r="AD38" s="99"/>
      <c r="AE38" s="100"/>
      <c r="AF38" s="104"/>
      <c r="AG38" s="54"/>
      <c r="AH38" s="242"/>
      <c r="AI38" s="251"/>
      <c r="AJ38" s="104"/>
      <c r="AK38" s="173"/>
      <c r="AL38" s="14">
        <f t="shared" si="3"/>
        <v>11</v>
      </c>
      <c r="AM38" s="15">
        <f t="shared" si="9"/>
        <v>2</v>
      </c>
      <c r="AN38" s="19">
        <f t="shared" si="7"/>
        <v>0</v>
      </c>
      <c r="AO38" s="20">
        <f t="shared" si="7"/>
        <v>0</v>
      </c>
      <c r="AP38" s="20">
        <f t="shared" si="7"/>
        <v>0</v>
      </c>
      <c r="AQ38" s="20">
        <f t="shared" si="7"/>
        <v>0</v>
      </c>
      <c r="AR38" s="20">
        <f t="shared" si="7"/>
        <v>0</v>
      </c>
      <c r="AS38" s="20">
        <f t="shared" si="7"/>
        <v>0</v>
      </c>
      <c r="AT38" s="20">
        <f t="shared" si="7"/>
        <v>0</v>
      </c>
      <c r="AU38" s="20">
        <f t="shared" si="7"/>
        <v>0</v>
      </c>
      <c r="AV38" s="20">
        <f t="shared" si="7"/>
        <v>0</v>
      </c>
      <c r="AW38" s="20">
        <f t="shared" si="7"/>
        <v>0</v>
      </c>
      <c r="AX38" s="20">
        <f t="shared" si="7"/>
        <v>0</v>
      </c>
      <c r="AY38" s="20">
        <f t="shared" si="7"/>
        <v>0</v>
      </c>
      <c r="AZ38" s="20">
        <f t="shared" si="7"/>
        <v>0</v>
      </c>
      <c r="BA38" s="21">
        <f t="shared" si="7"/>
        <v>0</v>
      </c>
      <c r="BB38" s="16"/>
      <c r="BC38" s="16"/>
    </row>
    <row r="39" spans="1:55" s="3" customFormat="1" ht="24.75" customHeight="1" thickBot="1">
      <c r="A39" s="175"/>
      <c r="B39" s="176"/>
      <c r="C39" s="177" t="s">
        <v>10</v>
      </c>
      <c r="D39" s="177"/>
      <c r="E39" s="177"/>
      <c r="F39" s="177"/>
      <c r="G39" s="177"/>
      <c r="H39" s="176"/>
      <c r="I39" s="48"/>
      <c r="J39" s="187"/>
      <c r="K39" s="193"/>
      <c r="L39" s="178">
        <f>COUNT(L$6:L38)</f>
        <v>0</v>
      </c>
      <c r="M39" s="179">
        <f>COUNT(M$6:M38)</f>
        <v>0</v>
      </c>
      <c r="N39" s="180">
        <f>COUNT(N$6:N38)</f>
        <v>12</v>
      </c>
      <c r="O39" s="179">
        <f>COUNT(O$6:O38)</f>
        <v>12</v>
      </c>
      <c r="P39" s="180">
        <f>COUNT(P$6:P38)</f>
        <v>0</v>
      </c>
      <c r="Q39" s="181">
        <f>COUNT(Q$6:Q38)</f>
        <v>0</v>
      </c>
      <c r="R39" s="182">
        <f>COUNT(R$6:R38)</f>
        <v>19</v>
      </c>
      <c r="S39" s="179">
        <f>COUNT(S$6:S38)</f>
        <v>19</v>
      </c>
      <c r="T39" s="180">
        <f>COUNT(T$6:T38)</f>
        <v>0</v>
      </c>
      <c r="U39" s="181">
        <f>COUNT(U$6:U38)</f>
        <v>0</v>
      </c>
      <c r="V39" s="182">
        <f>COUNT(V$6:V38)</f>
        <v>0</v>
      </c>
      <c r="W39" s="179">
        <f>COUNT(W$6:W38)</f>
        <v>0</v>
      </c>
      <c r="X39" s="246">
        <f>COUNT(X$6:X38)</f>
        <v>0</v>
      </c>
      <c r="Y39" s="253">
        <f>COUNT(Y$6:Y38)</f>
        <v>0</v>
      </c>
      <c r="Z39" s="246">
        <f>COUNT(Z$6:Z38)</f>
        <v>0</v>
      </c>
      <c r="AA39" s="247">
        <f>COUNT(AA$6:AA38)</f>
        <v>0</v>
      </c>
      <c r="AB39" s="182">
        <f>COUNT(AB$6:AB38)</f>
        <v>0</v>
      </c>
      <c r="AC39" s="179">
        <f>COUNT(AC$6:AC38)</f>
        <v>0</v>
      </c>
      <c r="AD39" s="180">
        <f>COUNT(AD$6:AD38)</f>
        <v>0</v>
      </c>
      <c r="AE39" s="181">
        <f>COUNT(AE$6:AE38)</f>
        <v>0</v>
      </c>
      <c r="AF39" s="182">
        <f>COUNT(AF$6:AF38)</f>
        <v>0</v>
      </c>
      <c r="AG39" s="179">
        <f>COUNT(AG$6:AG38)</f>
        <v>0</v>
      </c>
      <c r="AH39" s="246">
        <f>COUNT(AH$6:AH38)</f>
        <v>0</v>
      </c>
      <c r="AI39" s="253">
        <f>COUNT(AI$6:AI38)</f>
        <v>0</v>
      </c>
      <c r="AJ39" s="182">
        <f>COUNT(AJ$6:AJ38)</f>
        <v>0</v>
      </c>
      <c r="AK39" s="183">
        <f>COUNT(AK$6:AK38)</f>
        <v>0</v>
      </c>
      <c r="AL39" s="14"/>
      <c r="AM39" s="15"/>
      <c r="AN39" s="22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16"/>
      <c r="BC39" s="16"/>
    </row>
    <row r="40" spans="1:55" ht="23.25" customHeight="1">
      <c r="A40" s="46"/>
      <c r="B40" s="80"/>
      <c r="D40" s="82"/>
      <c r="E40" s="82"/>
      <c r="F40" s="44" t="s">
        <v>29</v>
      </c>
      <c r="G40" s="83">
        <f>Nbcourse</f>
        <v>3</v>
      </c>
      <c r="I40" s="84"/>
      <c r="J40" s="46"/>
      <c r="K40" s="46"/>
      <c r="M40" s="85"/>
      <c r="N40" s="18"/>
      <c r="O40" s="18"/>
      <c r="T40" s="86"/>
      <c r="U40" s="18"/>
      <c r="V40" s="18"/>
      <c r="W40" s="18"/>
      <c r="X40" s="44" t="s">
        <v>30</v>
      </c>
      <c r="Y40" s="45">
        <f>classé/2</f>
        <v>2</v>
      </c>
      <c r="Z40" s="86" t="s">
        <v>31</v>
      </c>
      <c r="AA40" s="18"/>
      <c r="AB40" s="18"/>
      <c r="AC40" s="18"/>
      <c r="AD40" s="18"/>
      <c r="AE40" s="18"/>
      <c r="AF40" s="44"/>
      <c r="AG40" s="45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2"/>
      <c r="D41" s="82"/>
      <c r="E41" s="82"/>
      <c r="F41" s="82"/>
      <c r="G41" s="82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  <row r="42" spans="1:55" ht="12.75">
      <c r="A42" s="46"/>
      <c r="B42" s="46"/>
      <c r="C42" s="88"/>
      <c r="D42" s="82"/>
      <c r="E42" s="82"/>
      <c r="F42" s="82"/>
      <c r="G42" s="82"/>
      <c r="H42" s="46"/>
      <c r="I42" s="84"/>
      <c r="J42" s="46"/>
      <c r="K42" s="4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87"/>
      <c r="AL42" s="87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7"/>
      <c r="BC42" s="17"/>
    </row>
    <row r="43" spans="1:55" ht="12.75">
      <c r="A43" s="46"/>
      <c r="B43" s="46"/>
      <c r="C43" s="88"/>
      <c r="D43" s="82"/>
      <c r="E43" s="82"/>
      <c r="F43" s="82"/>
      <c r="G43" s="82"/>
      <c r="H43" s="46"/>
      <c r="I43" s="84"/>
      <c r="J43" s="46"/>
      <c r="K43" s="4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87"/>
      <c r="AL43" s="87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7"/>
      <c r="BC43" s="17"/>
    </row>
    <row r="44" spans="1:55" ht="12.75">
      <c r="A44" s="46"/>
      <c r="B44" s="46"/>
      <c r="C44" s="88"/>
      <c r="D44" s="82"/>
      <c r="E44" s="82"/>
      <c r="F44" s="82"/>
      <c r="G44" s="82"/>
      <c r="H44" s="46"/>
      <c r="I44" s="84"/>
      <c r="J44" s="46"/>
      <c r="K44" s="4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87"/>
      <c r="AL44" s="87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7"/>
      <c r="BC44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31:G38">
      <formula1>$BC$6:$BC$20</formula1>
    </dataValidation>
  </dataValidations>
  <printOptions horizontalCentered="1"/>
  <pageMargins left="0.4330708661417323" right="0.31496062992125984" top="0.31496062992125984" bottom="0.3937007874015748" header="0.1968503937007874" footer="0.1968503937007874"/>
  <pageSetup horizontalDpi="600" verticalDpi="600"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/>
  <dimension ref="A1:BH36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264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/>
      <c r="M3" s="358"/>
      <c r="N3" s="359" t="s">
        <v>294</v>
      </c>
      <c r="O3" s="358"/>
      <c r="P3" s="359"/>
      <c r="Q3" s="358"/>
      <c r="R3" s="359" t="s">
        <v>295</v>
      </c>
      <c r="S3" s="358"/>
      <c r="T3" s="359" t="s">
        <v>6</v>
      </c>
      <c r="U3" s="358"/>
      <c r="V3" s="357"/>
      <c r="W3" s="367"/>
      <c r="X3" s="372"/>
      <c r="Y3" s="374"/>
      <c r="Z3" s="372"/>
      <c r="AA3" s="373"/>
      <c r="AB3" s="357"/>
      <c r="AC3" s="358"/>
      <c r="AD3" s="357"/>
      <c r="AE3" s="367"/>
      <c r="AF3" s="357"/>
      <c r="AG3" s="358"/>
      <c r="AH3" s="372"/>
      <c r="AI3" s="374"/>
      <c r="AJ3" s="359"/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01"/>
      <c r="M5" s="202"/>
      <c r="N5" s="201" t="s">
        <v>254</v>
      </c>
      <c r="O5" s="202" t="s">
        <v>228</v>
      </c>
      <c r="P5" s="201"/>
      <c r="Q5" s="202"/>
      <c r="R5" s="201" t="s">
        <v>381</v>
      </c>
      <c r="S5" s="202"/>
      <c r="T5" s="201"/>
      <c r="U5" s="202"/>
      <c r="V5" s="201"/>
      <c r="W5" s="202"/>
      <c r="X5" s="238"/>
      <c r="Y5" s="239"/>
      <c r="Z5" s="238"/>
      <c r="AA5" s="239"/>
      <c r="AB5" s="201"/>
      <c r="AC5" s="202"/>
      <c r="AD5" s="203"/>
      <c r="AE5" s="202"/>
      <c r="AF5" s="203"/>
      <c r="AG5" s="202"/>
      <c r="AH5" s="249"/>
      <c r="AI5" s="239"/>
      <c r="AJ5" s="277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105"/>
      <c r="C6" s="115"/>
      <c r="D6" s="310" t="s">
        <v>228</v>
      </c>
      <c r="E6" s="102" t="s">
        <v>113</v>
      </c>
      <c r="F6" s="103"/>
      <c r="G6" s="102" t="s">
        <v>37</v>
      </c>
      <c r="H6" s="79" t="str">
        <f aca="true" t="shared" si="0" ref="H6:H30">IF(COUNTA(L6:AK6)&lt;classé,"Non","Oui")</f>
        <v>Oui</v>
      </c>
      <c r="I6" s="95">
        <f aca="true" t="shared" si="1" ref="I6:I30">SUM(L6:AK6)-SUM(AN6:BA6)+K6</f>
        <v>132</v>
      </c>
      <c r="J6" s="184"/>
      <c r="K6" s="188">
        <f aca="true" t="shared" si="2" ref="K6:K30">COUNTIF(L$5:AK$5,$D6)*2</f>
        <v>2</v>
      </c>
      <c r="L6" s="111"/>
      <c r="M6" s="51"/>
      <c r="N6" s="112">
        <v>50</v>
      </c>
      <c r="O6" s="51">
        <v>40</v>
      </c>
      <c r="P6" s="112"/>
      <c r="Q6" s="106"/>
      <c r="R6" s="112">
        <v>22</v>
      </c>
      <c r="S6" s="51">
        <v>40</v>
      </c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30">MAX(L6:AK6)</f>
        <v>50</v>
      </c>
      <c r="AM6" s="15">
        <f aca="true" t="shared" si="4" ref="AM6:AM30">COUNTA(L6:AK6)</f>
        <v>4</v>
      </c>
      <c r="AN6" s="19">
        <f aca="true" t="shared" si="5" ref="AN6:BA11">IF($AM6&gt;Nbcourse+AN$3-1-$J6,LARGE($L6:$AK6,Nbcourse+AN$3-$J6),0)</f>
        <v>22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</row>
    <row r="7" spans="1:60" s="3" customFormat="1" ht="24.75" customHeight="1">
      <c r="A7" s="79">
        <f aca="true" t="shared" si="6" ref="A7:A30">A6+1</f>
        <v>2</v>
      </c>
      <c r="B7" s="96"/>
      <c r="C7" s="101"/>
      <c r="D7" s="310" t="s">
        <v>311</v>
      </c>
      <c r="E7" s="310" t="s">
        <v>79</v>
      </c>
      <c r="F7" s="103"/>
      <c r="G7" s="102"/>
      <c r="H7" s="79" t="str">
        <f t="shared" si="0"/>
        <v>Oui</v>
      </c>
      <c r="I7" s="52">
        <f t="shared" si="1"/>
        <v>132</v>
      </c>
      <c r="J7" s="185"/>
      <c r="K7" s="189">
        <f t="shared" si="2"/>
        <v>0</v>
      </c>
      <c r="L7" s="53"/>
      <c r="M7" s="54"/>
      <c r="N7" s="99">
        <v>20</v>
      </c>
      <c r="O7" s="54">
        <v>32</v>
      </c>
      <c r="P7" s="99"/>
      <c r="Q7" s="100"/>
      <c r="R7" s="99">
        <v>50</v>
      </c>
      <c r="S7" s="54">
        <v>50</v>
      </c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50</v>
      </c>
      <c r="AM7" s="15">
        <f>COUNTA(L7:AK7)</f>
        <v>4</v>
      </c>
      <c r="AN7" s="19">
        <f t="shared" si="5"/>
        <v>20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</row>
    <row r="8" spans="1:60" s="3" customFormat="1" ht="24.75" customHeight="1">
      <c r="A8" s="79">
        <f t="shared" si="6"/>
        <v>3</v>
      </c>
      <c r="B8" s="96"/>
      <c r="C8" s="101"/>
      <c r="D8" s="102" t="s">
        <v>277</v>
      </c>
      <c r="E8" s="102" t="s">
        <v>278</v>
      </c>
      <c r="F8" s="103"/>
      <c r="G8" s="102" t="s">
        <v>42</v>
      </c>
      <c r="H8" s="79" t="str">
        <f t="shared" si="0"/>
        <v>Oui</v>
      </c>
      <c r="I8" s="52">
        <f t="shared" si="1"/>
        <v>130</v>
      </c>
      <c r="J8" s="185"/>
      <c r="K8" s="189">
        <f t="shared" si="2"/>
        <v>0</v>
      </c>
      <c r="L8" s="53"/>
      <c r="M8" s="54"/>
      <c r="N8" s="99">
        <v>40</v>
      </c>
      <c r="O8" s="54">
        <v>50</v>
      </c>
      <c r="P8" s="99"/>
      <c r="Q8" s="100"/>
      <c r="R8" s="99">
        <v>40</v>
      </c>
      <c r="S8" s="54">
        <v>22</v>
      </c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50</v>
      </c>
      <c r="AM8" s="15">
        <f t="shared" si="4"/>
        <v>4</v>
      </c>
      <c r="AN8" s="19">
        <f t="shared" si="5"/>
        <v>22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</row>
    <row r="9" spans="1:60" s="3" customFormat="1" ht="24.75" customHeight="1">
      <c r="A9" s="79">
        <f>A8+1</f>
        <v>4</v>
      </c>
      <c r="B9" s="96"/>
      <c r="C9" s="97"/>
      <c r="D9" s="310" t="s">
        <v>101</v>
      </c>
      <c r="E9" s="102" t="s">
        <v>102</v>
      </c>
      <c r="F9" s="103"/>
      <c r="G9" s="102" t="s">
        <v>36</v>
      </c>
      <c r="H9" s="79" t="str">
        <f t="shared" si="0"/>
        <v>Oui</v>
      </c>
      <c r="I9" s="52">
        <f t="shared" si="1"/>
        <v>72</v>
      </c>
      <c r="J9" s="185"/>
      <c r="K9" s="189">
        <f t="shared" si="2"/>
        <v>0</v>
      </c>
      <c r="L9" s="53"/>
      <c r="M9" s="54"/>
      <c r="N9" s="99">
        <v>32</v>
      </c>
      <c r="O9" s="54">
        <v>22</v>
      </c>
      <c r="P9" s="99"/>
      <c r="Q9" s="100"/>
      <c r="R9" s="104">
        <v>14</v>
      </c>
      <c r="S9" s="54">
        <v>18</v>
      </c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32</v>
      </c>
      <c r="AM9" s="15">
        <f t="shared" si="4"/>
        <v>4</v>
      </c>
      <c r="AN9" s="19">
        <f t="shared" si="5"/>
        <v>14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</row>
    <row r="10" spans="1:60" s="3" customFormat="1" ht="24.75" customHeight="1">
      <c r="A10" s="79">
        <f>A9+1</f>
        <v>5</v>
      </c>
      <c r="B10" s="96"/>
      <c r="C10" s="97"/>
      <c r="D10" s="102" t="s">
        <v>107</v>
      </c>
      <c r="E10" s="102" t="s">
        <v>108</v>
      </c>
      <c r="F10" s="103"/>
      <c r="G10" s="271" t="s">
        <v>36</v>
      </c>
      <c r="H10" s="79" t="str">
        <f t="shared" si="0"/>
        <v>Oui</v>
      </c>
      <c r="I10" s="52">
        <f t="shared" si="1"/>
        <v>71</v>
      </c>
      <c r="J10" s="185"/>
      <c r="K10" s="189">
        <f t="shared" si="2"/>
        <v>0</v>
      </c>
      <c r="L10" s="53"/>
      <c r="M10" s="54"/>
      <c r="N10" s="99">
        <v>9</v>
      </c>
      <c r="O10" s="54">
        <v>19</v>
      </c>
      <c r="P10" s="99"/>
      <c r="Q10" s="100"/>
      <c r="R10" s="104">
        <v>26</v>
      </c>
      <c r="S10" s="54">
        <v>26</v>
      </c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26</v>
      </c>
      <c r="AM10" s="15">
        <f t="shared" si="4"/>
        <v>4</v>
      </c>
      <c r="AN10" s="19">
        <f t="shared" si="5"/>
        <v>9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</row>
    <row r="11" spans="1:60" s="3" customFormat="1" ht="24.75" customHeight="1">
      <c r="A11" s="79">
        <f>A10+1</f>
        <v>6</v>
      </c>
      <c r="B11" s="96"/>
      <c r="C11" s="97"/>
      <c r="D11" s="102" t="s">
        <v>254</v>
      </c>
      <c r="E11" s="102" t="s">
        <v>225</v>
      </c>
      <c r="F11" s="103"/>
      <c r="G11" s="102" t="s">
        <v>53</v>
      </c>
      <c r="H11" s="79" t="str">
        <f t="shared" si="0"/>
        <v>Oui</v>
      </c>
      <c r="I11" s="52">
        <f t="shared" si="1"/>
        <v>69</v>
      </c>
      <c r="J11" s="185"/>
      <c r="K11" s="189">
        <f t="shared" si="2"/>
        <v>2</v>
      </c>
      <c r="L11" s="53"/>
      <c r="M11" s="54"/>
      <c r="N11" s="99">
        <v>22</v>
      </c>
      <c r="O11" s="54">
        <v>26</v>
      </c>
      <c r="P11" s="99"/>
      <c r="Q11" s="100"/>
      <c r="R11" s="104">
        <v>19</v>
      </c>
      <c r="S11" s="54">
        <v>19</v>
      </c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26</v>
      </c>
      <c r="AM11" s="15">
        <f t="shared" si="4"/>
        <v>4</v>
      </c>
      <c r="AN11" s="19">
        <f t="shared" si="5"/>
        <v>19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</row>
    <row r="12" spans="1:60" s="3" customFormat="1" ht="24.75" customHeight="1">
      <c r="A12" s="118">
        <f t="shared" si="6"/>
        <v>7</v>
      </c>
      <c r="B12" s="96"/>
      <c r="C12" s="97"/>
      <c r="D12" s="310" t="s">
        <v>229</v>
      </c>
      <c r="E12" s="102" t="s">
        <v>147</v>
      </c>
      <c r="F12" s="103"/>
      <c r="G12" s="102" t="s">
        <v>37</v>
      </c>
      <c r="H12" s="79" t="str">
        <f t="shared" si="0"/>
        <v>Oui</v>
      </c>
      <c r="I12" s="119">
        <f t="shared" si="1"/>
        <v>57</v>
      </c>
      <c r="J12" s="186"/>
      <c r="K12" s="189">
        <f t="shared" si="2"/>
        <v>0</v>
      </c>
      <c r="L12" s="126"/>
      <c r="M12" s="120"/>
      <c r="N12" s="121">
        <v>26</v>
      </c>
      <c r="O12" s="120">
        <v>18</v>
      </c>
      <c r="P12" s="121"/>
      <c r="Q12" s="122"/>
      <c r="R12" s="123">
        <v>12</v>
      </c>
      <c r="S12" s="120">
        <v>13</v>
      </c>
      <c r="T12" s="121"/>
      <c r="U12" s="122"/>
      <c r="V12" s="123"/>
      <c r="W12" s="120"/>
      <c r="X12" s="244"/>
      <c r="Y12" s="252"/>
      <c r="Z12" s="244"/>
      <c r="AA12" s="245"/>
      <c r="AB12" s="123"/>
      <c r="AC12" s="120"/>
      <c r="AD12" s="121"/>
      <c r="AE12" s="122"/>
      <c r="AF12" s="123"/>
      <c r="AG12" s="120"/>
      <c r="AH12" s="244"/>
      <c r="AI12" s="252"/>
      <c r="AJ12" s="123"/>
      <c r="AK12" s="174"/>
      <c r="AL12" s="14">
        <f t="shared" si="3"/>
        <v>26</v>
      </c>
      <c r="AM12" s="15">
        <f t="shared" si="4"/>
        <v>4</v>
      </c>
      <c r="AN12" s="19">
        <f aca="true" t="shared" si="7" ref="AN12:BA30">IF($AM12&gt;Nbcourse+AN$3-1-$J12,LARGE($L12:$AK12,Nbcourse+AN$3-$J12),0)</f>
        <v>12</v>
      </c>
      <c r="AO12" s="20">
        <f t="shared" si="7"/>
        <v>0</v>
      </c>
      <c r="AP12" s="20">
        <f t="shared" si="7"/>
        <v>0</v>
      </c>
      <c r="AQ12" s="20">
        <f t="shared" si="7"/>
        <v>0</v>
      </c>
      <c r="AR12" s="20">
        <f t="shared" si="7"/>
        <v>0</v>
      </c>
      <c r="AS12" s="20">
        <f t="shared" si="7"/>
        <v>0</v>
      </c>
      <c r="AT12" s="20">
        <f t="shared" si="7"/>
        <v>0</v>
      </c>
      <c r="AU12" s="20">
        <f t="shared" si="7"/>
        <v>0</v>
      </c>
      <c r="AV12" s="20">
        <f t="shared" si="7"/>
        <v>0</v>
      </c>
      <c r="AW12" s="20">
        <f t="shared" si="7"/>
        <v>0</v>
      </c>
      <c r="AX12" s="20">
        <f t="shared" si="7"/>
        <v>0</v>
      </c>
      <c r="AY12" s="20">
        <f t="shared" si="7"/>
        <v>0</v>
      </c>
      <c r="AZ12" s="20">
        <f t="shared" si="7"/>
        <v>0</v>
      </c>
      <c r="BA12" s="21">
        <f t="shared" si="7"/>
        <v>0</v>
      </c>
      <c r="BB12" s="16"/>
      <c r="BC12" s="16"/>
      <c r="BD12" s="313"/>
      <c r="BE12" s="313"/>
      <c r="BF12" s="313"/>
      <c r="BG12" s="313"/>
      <c r="BH12" s="313"/>
    </row>
    <row r="13" spans="1:60" s="3" customFormat="1" ht="24.75" customHeight="1">
      <c r="A13" s="79">
        <f t="shared" si="6"/>
        <v>8</v>
      </c>
      <c r="B13" s="96"/>
      <c r="C13" s="97"/>
      <c r="D13" s="310" t="s">
        <v>189</v>
      </c>
      <c r="E13" s="102" t="s">
        <v>190</v>
      </c>
      <c r="F13" s="103"/>
      <c r="G13" s="102" t="s">
        <v>37</v>
      </c>
      <c r="H13" s="79" t="str">
        <f t="shared" si="0"/>
        <v>Oui</v>
      </c>
      <c r="I13" s="52">
        <f t="shared" si="1"/>
        <v>54</v>
      </c>
      <c r="J13" s="185"/>
      <c r="K13" s="189">
        <f t="shared" si="2"/>
        <v>0</v>
      </c>
      <c r="L13" s="53"/>
      <c r="M13" s="54"/>
      <c r="N13" s="99">
        <v>19</v>
      </c>
      <c r="O13" s="54">
        <v>20</v>
      </c>
      <c r="P13" s="99"/>
      <c r="Q13" s="100"/>
      <c r="R13" s="104">
        <v>15</v>
      </c>
      <c r="S13" s="54">
        <v>15</v>
      </c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20</v>
      </c>
      <c r="AM13" s="15">
        <f t="shared" si="4"/>
        <v>4</v>
      </c>
      <c r="AN13" s="19">
        <f t="shared" si="7"/>
        <v>15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0</v>
      </c>
      <c r="AW13" s="20">
        <f t="shared" si="7"/>
        <v>0</v>
      </c>
      <c r="AX13" s="20">
        <f t="shared" si="7"/>
        <v>0</v>
      </c>
      <c r="AY13" s="20">
        <f t="shared" si="7"/>
        <v>0</v>
      </c>
      <c r="AZ13" s="20">
        <f t="shared" si="7"/>
        <v>0</v>
      </c>
      <c r="BA13" s="21">
        <f t="shared" si="7"/>
        <v>0</v>
      </c>
      <c r="BB13" s="16"/>
      <c r="BC13" s="16"/>
      <c r="BD13" s="313"/>
      <c r="BE13" s="313"/>
      <c r="BF13" s="313"/>
      <c r="BG13" s="313"/>
      <c r="BH13" s="313"/>
    </row>
    <row r="14" spans="1:60" s="3" customFormat="1" ht="24.75" customHeight="1">
      <c r="A14" s="79">
        <f t="shared" si="6"/>
        <v>9</v>
      </c>
      <c r="B14" s="96"/>
      <c r="C14" s="101"/>
      <c r="D14" s="310" t="s">
        <v>312</v>
      </c>
      <c r="E14" s="310" t="s">
        <v>313</v>
      </c>
      <c r="F14" s="103"/>
      <c r="G14" s="102"/>
      <c r="H14" s="79" t="str">
        <f t="shared" si="0"/>
        <v>Oui</v>
      </c>
      <c r="I14" s="52">
        <f t="shared" si="1"/>
        <v>51</v>
      </c>
      <c r="J14" s="185"/>
      <c r="K14" s="189">
        <f t="shared" si="2"/>
        <v>0</v>
      </c>
      <c r="L14" s="53"/>
      <c r="M14" s="54"/>
      <c r="N14" s="99">
        <v>10</v>
      </c>
      <c r="O14" s="54">
        <v>17</v>
      </c>
      <c r="P14" s="99"/>
      <c r="Q14" s="100"/>
      <c r="R14" s="104">
        <v>17</v>
      </c>
      <c r="S14" s="54">
        <v>17</v>
      </c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17</v>
      </c>
      <c r="AM14" s="15">
        <f t="shared" si="4"/>
        <v>4</v>
      </c>
      <c r="AN14" s="19">
        <f t="shared" si="7"/>
        <v>10</v>
      </c>
      <c r="AO14" s="20">
        <f t="shared" si="7"/>
        <v>0</v>
      </c>
      <c r="AP14" s="20">
        <f t="shared" si="7"/>
        <v>0</v>
      </c>
      <c r="AQ14" s="20">
        <f t="shared" si="7"/>
        <v>0</v>
      </c>
      <c r="AR14" s="20">
        <f t="shared" si="7"/>
        <v>0</v>
      </c>
      <c r="AS14" s="20">
        <f t="shared" si="7"/>
        <v>0</v>
      </c>
      <c r="AT14" s="20">
        <f t="shared" si="7"/>
        <v>0</v>
      </c>
      <c r="AU14" s="20">
        <f t="shared" si="7"/>
        <v>0</v>
      </c>
      <c r="AV14" s="20">
        <f t="shared" si="7"/>
        <v>0</v>
      </c>
      <c r="AW14" s="20">
        <f t="shared" si="7"/>
        <v>0</v>
      </c>
      <c r="AX14" s="20">
        <f t="shared" si="7"/>
        <v>0</v>
      </c>
      <c r="AY14" s="20">
        <f t="shared" si="7"/>
        <v>0</v>
      </c>
      <c r="AZ14" s="20">
        <f t="shared" si="7"/>
        <v>0</v>
      </c>
      <c r="BA14" s="21">
        <f t="shared" si="7"/>
        <v>0</v>
      </c>
      <c r="BB14" s="16"/>
      <c r="BC14" s="16"/>
      <c r="BD14" s="313"/>
      <c r="BE14" s="313"/>
      <c r="BF14" s="313"/>
      <c r="BG14" s="313"/>
      <c r="BH14" s="313"/>
    </row>
    <row r="15" spans="1:60" s="3" customFormat="1" ht="24.75" customHeight="1">
      <c r="A15" s="79">
        <f t="shared" si="6"/>
        <v>10</v>
      </c>
      <c r="B15" s="96"/>
      <c r="C15" s="101"/>
      <c r="D15" s="310" t="s">
        <v>314</v>
      </c>
      <c r="E15" s="310" t="s">
        <v>113</v>
      </c>
      <c r="F15" s="103"/>
      <c r="G15" s="102"/>
      <c r="H15" s="79" t="str">
        <f t="shared" si="0"/>
        <v>Oui</v>
      </c>
      <c r="I15" s="52">
        <f t="shared" si="1"/>
        <v>47</v>
      </c>
      <c r="J15" s="185"/>
      <c r="K15" s="189">
        <f t="shared" si="2"/>
        <v>0</v>
      </c>
      <c r="L15" s="53"/>
      <c r="M15" s="54"/>
      <c r="N15" s="99">
        <v>18</v>
      </c>
      <c r="O15" s="54">
        <v>16</v>
      </c>
      <c r="P15" s="99"/>
      <c r="Q15" s="100"/>
      <c r="R15" s="104">
        <v>13</v>
      </c>
      <c r="S15" s="54">
        <v>12</v>
      </c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18</v>
      </c>
      <c r="AM15" s="15">
        <f t="shared" si="4"/>
        <v>4</v>
      </c>
      <c r="AN15" s="19">
        <f t="shared" si="7"/>
        <v>12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  <c r="BD15" s="313"/>
      <c r="BE15" s="313"/>
      <c r="BF15" s="313"/>
      <c r="BG15" s="313"/>
      <c r="BH15" s="313"/>
    </row>
    <row r="16" spans="1:60" s="3" customFormat="1" ht="24.75" customHeight="1">
      <c r="A16" s="118">
        <f t="shared" si="6"/>
        <v>11</v>
      </c>
      <c r="B16" s="96"/>
      <c r="C16" s="101"/>
      <c r="D16" s="310" t="s">
        <v>315</v>
      </c>
      <c r="E16" s="310" t="s">
        <v>286</v>
      </c>
      <c r="F16" s="103"/>
      <c r="G16" s="102"/>
      <c r="H16" s="79" t="str">
        <f t="shared" si="0"/>
        <v>Oui</v>
      </c>
      <c r="I16" s="119">
        <f t="shared" si="1"/>
        <v>45</v>
      </c>
      <c r="J16" s="186"/>
      <c r="K16" s="189">
        <f t="shared" si="2"/>
        <v>0</v>
      </c>
      <c r="L16" s="126"/>
      <c r="M16" s="120"/>
      <c r="N16" s="121">
        <v>17</v>
      </c>
      <c r="O16" s="120">
        <v>14</v>
      </c>
      <c r="P16" s="121"/>
      <c r="Q16" s="122"/>
      <c r="R16" s="123">
        <v>11</v>
      </c>
      <c r="S16" s="120">
        <v>14</v>
      </c>
      <c r="T16" s="121"/>
      <c r="U16" s="122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3"/>
      <c r="AK16" s="174"/>
      <c r="AL16" s="14">
        <f t="shared" si="3"/>
        <v>17</v>
      </c>
      <c r="AM16" s="15">
        <f t="shared" si="4"/>
        <v>4</v>
      </c>
      <c r="AN16" s="19">
        <f t="shared" si="7"/>
        <v>11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  <c r="BD16" s="313"/>
      <c r="BE16" s="313"/>
      <c r="BF16" s="313"/>
      <c r="BG16" s="313"/>
      <c r="BH16" s="313"/>
    </row>
    <row r="17" spans="1:60" s="3" customFormat="1" ht="24.75" customHeight="1">
      <c r="A17" s="79">
        <f t="shared" si="6"/>
        <v>12</v>
      </c>
      <c r="B17" s="96"/>
      <c r="C17" s="101"/>
      <c r="D17" s="310" t="s">
        <v>291</v>
      </c>
      <c r="E17" s="310" t="s">
        <v>233</v>
      </c>
      <c r="F17" s="103"/>
      <c r="G17" s="310" t="s">
        <v>7</v>
      </c>
      <c r="H17" s="79" t="str">
        <f t="shared" si="0"/>
        <v>Oui</v>
      </c>
      <c r="I17" s="52">
        <f t="shared" si="1"/>
        <v>42</v>
      </c>
      <c r="J17" s="185"/>
      <c r="K17" s="189">
        <f t="shared" si="2"/>
        <v>0</v>
      </c>
      <c r="L17" s="53"/>
      <c r="M17" s="54"/>
      <c r="N17" s="99">
        <v>16</v>
      </c>
      <c r="O17" s="54">
        <v>15</v>
      </c>
      <c r="P17" s="99"/>
      <c r="Q17" s="100"/>
      <c r="R17" s="104">
        <v>8</v>
      </c>
      <c r="S17" s="54">
        <v>11</v>
      </c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16</v>
      </c>
      <c r="AM17" s="15">
        <f t="shared" si="4"/>
        <v>4</v>
      </c>
      <c r="AN17" s="19">
        <f t="shared" si="7"/>
        <v>8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  <c r="BD17" s="313"/>
      <c r="BE17" s="313"/>
      <c r="BF17" s="313"/>
      <c r="BG17" s="313"/>
      <c r="BH17" s="313"/>
    </row>
    <row r="18" spans="1:60" s="3" customFormat="1" ht="24.75" customHeight="1">
      <c r="A18" s="79">
        <f t="shared" si="6"/>
        <v>13</v>
      </c>
      <c r="B18" s="96"/>
      <c r="C18" s="97"/>
      <c r="D18" s="102" t="s">
        <v>151</v>
      </c>
      <c r="E18" s="102" t="s">
        <v>152</v>
      </c>
      <c r="F18" s="103"/>
      <c r="G18" s="102" t="s">
        <v>42</v>
      </c>
      <c r="H18" s="79" t="str">
        <f t="shared" si="0"/>
        <v>Oui</v>
      </c>
      <c r="I18" s="52">
        <f t="shared" si="1"/>
        <v>38</v>
      </c>
      <c r="J18" s="185"/>
      <c r="K18" s="189">
        <f t="shared" si="2"/>
        <v>0</v>
      </c>
      <c r="L18" s="53"/>
      <c r="M18" s="54"/>
      <c r="N18" s="99">
        <v>15</v>
      </c>
      <c r="O18" s="54">
        <v>13</v>
      </c>
      <c r="P18" s="99"/>
      <c r="Q18" s="100"/>
      <c r="R18" s="104">
        <v>10</v>
      </c>
      <c r="S18" s="54">
        <v>9</v>
      </c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15</v>
      </c>
      <c r="AM18" s="15">
        <f t="shared" si="4"/>
        <v>4</v>
      </c>
      <c r="AN18" s="19">
        <f t="shared" si="7"/>
        <v>9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  <c r="BD18" s="313"/>
      <c r="BE18" s="313"/>
      <c r="BF18" s="313"/>
      <c r="BG18" s="313"/>
      <c r="BH18" s="313"/>
    </row>
    <row r="19" spans="1:60" s="3" customFormat="1" ht="24.75" customHeight="1">
      <c r="A19" s="79">
        <f t="shared" si="6"/>
        <v>14</v>
      </c>
      <c r="B19" s="96"/>
      <c r="C19" s="101"/>
      <c r="D19" s="102" t="s">
        <v>259</v>
      </c>
      <c r="E19" s="102" t="s">
        <v>44</v>
      </c>
      <c r="F19" s="103"/>
      <c r="G19" s="102" t="s">
        <v>36</v>
      </c>
      <c r="H19" s="79" t="str">
        <f t="shared" si="0"/>
        <v>Oui</v>
      </c>
      <c r="I19" s="52">
        <f t="shared" si="1"/>
        <v>31</v>
      </c>
      <c r="J19" s="185"/>
      <c r="K19" s="189">
        <f t="shared" si="2"/>
        <v>0</v>
      </c>
      <c r="L19" s="53"/>
      <c r="M19" s="54"/>
      <c r="N19" s="99">
        <v>11</v>
      </c>
      <c r="O19" s="54">
        <v>10</v>
      </c>
      <c r="P19" s="99"/>
      <c r="Q19" s="100"/>
      <c r="R19" s="104">
        <v>9</v>
      </c>
      <c r="S19" s="54">
        <v>10</v>
      </c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11</v>
      </c>
      <c r="AM19" s="15">
        <f t="shared" si="4"/>
        <v>4</v>
      </c>
      <c r="AN19" s="19">
        <f t="shared" si="7"/>
        <v>9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  <c r="BD19" s="313"/>
      <c r="BE19" s="313"/>
      <c r="BF19" s="313"/>
      <c r="BG19" s="313"/>
      <c r="BH19" s="313"/>
    </row>
    <row r="20" spans="1:60" s="3" customFormat="1" ht="24.75" customHeight="1">
      <c r="A20" s="79">
        <f t="shared" si="6"/>
        <v>15</v>
      </c>
      <c r="B20" s="96"/>
      <c r="C20" s="101"/>
      <c r="D20" s="310" t="s">
        <v>381</v>
      </c>
      <c r="E20" s="310" t="s">
        <v>382</v>
      </c>
      <c r="F20" s="103"/>
      <c r="G20" s="310" t="s">
        <v>52</v>
      </c>
      <c r="H20" s="79" t="str">
        <f t="shared" si="0"/>
        <v>Non</v>
      </c>
      <c r="I20" s="52">
        <f t="shared" si="1"/>
        <v>54</v>
      </c>
      <c r="J20" s="185"/>
      <c r="K20" s="189">
        <f t="shared" si="2"/>
        <v>2</v>
      </c>
      <c r="L20" s="53"/>
      <c r="M20" s="54"/>
      <c r="N20" s="99"/>
      <c r="O20" s="54"/>
      <c r="P20" s="99"/>
      <c r="Q20" s="100"/>
      <c r="R20" s="104">
        <v>32</v>
      </c>
      <c r="S20" s="54">
        <v>20</v>
      </c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32</v>
      </c>
      <c r="AM20" s="15">
        <f t="shared" si="4"/>
        <v>2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  <c r="BD20" s="313"/>
      <c r="BE20" s="313"/>
      <c r="BF20" s="313"/>
      <c r="BG20" s="313"/>
      <c r="BH20" s="313"/>
    </row>
    <row r="21" spans="1:60" s="3" customFormat="1" ht="24.75" customHeight="1">
      <c r="A21" s="79">
        <f t="shared" si="6"/>
        <v>16</v>
      </c>
      <c r="B21" s="96"/>
      <c r="C21" s="101"/>
      <c r="D21" s="310" t="s">
        <v>383</v>
      </c>
      <c r="E21" s="310" t="s">
        <v>384</v>
      </c>
      <c r="F21" s="103"/>
      <c r="G21" s="310" t="s">
        <v>385</v>
      </c>
      <c r="H21" s="79" t="str">
        <f t="shared" si="0"/>
        <v>Non</v>
      </c>
      <c r="I21" s="52">
        <f t="shared" si="1"/>
        <v>52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>
        <v>20</v>
      </c>
      <c r="S21" s="54">
        <v>32</v>
      </c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32</v>
      </c>
      <c r="AM21" s="15">
        <f aca="true" t="shared" si="8" ref="AM21:AM29">COUNTA(L21:AK21)</f>
        <v>2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  <c r="BD21" s="313"/>
      <c r="BE21" s="313"/>
      <c r="BF21" s="313"/>
      <c r="BG21" s="313"/>
      <c r="BH21" s="313"/>
    </row>
    <row r="22" spans="1:55" s="3" customFormat="1" ht="24.75" customHeight="1">
      <c r="A22" s="79">
        <f t="shared" si="6"/>
        <v>17</v>
      </c>
      <c r="B22" s="96"/>
      <c r="C22" s="101"/>
      <c r="D22" s="310" t="s">
        <v>143</v>
      </c>
      <c r="E22" s="310" t="s">
        <v>386</v>
      </c>
      <c r="F22" s="103"/>
      <c r="G22" s="310" t="s">
        <v>52</v>
      </c>
      <c r="H22" s="79" t="str">
        <f t="shared" si="0"/>
        <v>Non</v>
      </c>
      <c r="I22" s="52">
        <f t="shared" si="1"/>
        <v>34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>
        <v>18</v>
      </c>
      <c r="S22" s="54">
        <v>16</v>
      </c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18</v>
      </c>
      <c r="AM22" s="15">
        <f t="shared" si="8"/>
        <v>2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6"/>
        <v>18</v>
      </c>
      <c r="B23" s="96"/>
      <c r="C23" s="97"/>
      <c r="D23" s="102" t="s">
        <v>260</v>
      </c>
      <c r="E23" s="102" t="s">
        <v>245</v>
      </c>
      <c r="F23" s="103"/>
      <c r="G23" s="102" t="s">
        <v>52</v>
      </c>
      <c r="H23" s="79" t="str">
        <f t="shared" si="0"/>
        <v>Non</v>
      </c>
      <c r="I23" s="52">
        <f t="shared" si="1"/>
        <v>26</v>
      </c>
      <c r="J23" s="185"/>
      <c r="K23" s="189">
        <f t="shared" si="2"/>
        <v>0</v>
      </c>
      <c r="L23" s="53"/>
      <c r="M23" s="54"/>
      <c r="N23" s="99">
        <v>14</v>
      </c>
      <c r="O23" s="54">
        <v>12</v>
      </c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14</v>
      </c>
      <c r="AM23" s="15">
        <f t="shared" si="8"/>
        <v>2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>
      <c r="A24" s="79">
        <f t="shared" si="6"/>
        <v>19</v>
      </c>
      <c r="B24" s="298"/>
      <c r="C24" s="299"/>
      <c r="D24" s="310" t="s">
        <v>387</v>
      </c>
      <c r="E24" s="310" t="s">
        <v>388</v>
      </c>
      <c r="F24" s="103"/>
      <c r="G24" s="310" t="s">
        <v>389</v>
      </c>
      <c r="H24" s="79" t="str">
        <f t="shared" si="0"/>
        <v>Non</v>
      </c>
      <c r="I24" s="52">
        <f t="shared" si="1"/>
        <v>24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>
        <v>16</v>
      </c>
      <c r="S24" s="54">
        <v>8</v>
      </c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16</v>
      </c>
      <c r="AM24" s="15">
        <f t="shared" si="8"/>
        <v>2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outlineLevel="1">
      <c r="A25" s="79">
        <f t="shared" si="6"/>
        <v>20</v>
      </c>
      <c r="B25" s="96"/>
      <c r="C25" s="101"/>
      <c r="D25" s="310" t="s">
        <v>184</v>
      </c>
      <c r="E25" s="102" t="s">
        <v>179</v>
      </c>
      <c r="F25" s="103"/>
      <c r="G25" s="102" t="s">
        <v>37</v>
      </c>
      <c r="H25" s="79" t="str">
        <f t="shared" si="0"/>
        <v>Non</v>
      </c>
      <c r="I25" s="52">
        <f t="shared" si="1"/>
        <v>23</v>
      </c>
      <c r="J25" s="185"/>
      <c r="K25" s="189">
        <f t="shared" si="2"/>
        <v>0</v>
      </c>
      <c r="L25" s="53"/>
      <c r="M25" s="54"/>
      <c r="N25" s="99">
        <v>12</v>
      </c>
      <c r="O25" s="54">
        <v>11</v>
      </c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12</v>
      </c>
      <c r="AM25" s="15">
        <f t="shared" si="8"/>
        <v>2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outlineLevel="1">
      <c r="A26" s="79">
        <f t="shared" si="6"/>
        <v>21</v>
      </c>
      <c r="B26" s="96"/>
      <c r="C26" s="97"/>
      <c r="D26" s="102" t="s">
        <v>279</v>
      </c>
      <c r="E26" s="102" t="s">
        <v>233</v>
      </c>
      <c r="F26" s="103"/>
      <c r="G26" s="102" t="s">
        <v>8</v>
      </c>
      <c r="H26" s="79" t="str">
        <f t="shared" si="0"/>
        <v>Non</v>
      </c>
      <c r="I26" s="52">
        <f t="shared" si="1"/>
        <v>22</v>
      </c>
      <c r="J26" s="185"/>
      <c r="K26" s="189">
        <f t="shared" si="2"/>
        <v>0</v>
      </c>
      <c r="L26" s="53"/>
      <c r="M26" s="54"/>
      <c r="N26" s="99">
        <v>13</v>
      </c>
      <c r="O26" s="54">
        <v>9</v>
      </c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13</v>
      </c>
      <c r="AM26" s="15">
        <f t="shared" si="8"/>
        <v>2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</row>
    <row r="27" spans="1:55" s="3" customFormat="1" ht="24.75" customHeight="1" outlineLevel="1">
      <c r="A27" s="79">
        <f t="shared" si="6"/>
        <v>22</v>
      </c>
      <c r="B27" s="96"/>
      <c r="C27" s="97"/>
      <c r="D27" s="102"/>
      <c r="E27" s="102"/>
      <c r="F27" s="103"/>
      <c r="G27" s="102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8"/>
        <v>0</v>
      </c>
      <c r="AN27" s="19">
        <f t="shared" si="7"/>
        <v>0</v>
      </c>
      <c r="AO27" s="20">
        <f t="shared" si="7"/>
        <v>0</v>
      </c>
      <c r="AP27" s="20">
        <f t="shared" si="7"/>
        <v>0</v>
      </c>
      <c r="AQ27" s="20">
        <f t="shared" si="7"/>
        <v>0</v>
      </c>
      <c r="AR27" s="20">
        <f t="shared" si="7"/>
        <v>0</v>
      </c>
      <c r="AS27" s="20">
        <f t="shared" si="7"/>
        <v>0</v>
      </c>
      <c r="AT27" s="20">
        <f t="shared" si="7"/>
        <v>0</v>
      </c>
      <c r="AU27" s="20">
        <f t="shared" si="7"/>
        <v>0</v>
      </c>
      <c r="AV27" s="20">
        <f t="shared" si="7"/>
        <v>0</v>
      </c>
      <c r="AW27" s="20">
        <f t="shared" si="7"/>
        <v>0</v>
      </c>
      <c r="AX27" s="20">
        <f t="shared" si="7"/>
        <v>0</v>
      </c>
      <c r="AY27" s="20">
        <f t="shared" si="7"/>
        <v>0</v>
      </c>
      <c r="AZ27" s="20">
        <f t="shared" si="7"/>
        <v>0</v>
      </c>
      <c r="BA27" s="21">
        <f t="shared" si="7"/>
        <v>0</v>
      </c>
      <c r="BB27" s="16"/>
      <c r="BC27" s="16"/>
    </row>
    <row r="28" spans="1:55" s="3" customFormat="1" ht="24.75" customHeight="1" outlineLevel="1">
      <c r="A28" s="79">
        <f t="shared" si="6"/>
        <v>23</v>
      </c>
      <c r="B28" s="96"/>
      <c r="C28" s="101"/>
      <c r="D28" s="102"/>
      <c r="E28" s="102"/>
      <c r="F28" s="103"/>
      <c r="G28" s="102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8"/>
        <v>0</v>
      </c>
      <c r="AN28" s="19">
        <f t="shared" si="7"/>
        <v>0</v>
      </c>
      <c r="AO28" s="20">
        <f t="shared" si="7"/>
        <v>0</v>
      </c>
      <c r="AP28" s="20">
        <f t="shared" si="7"/>
        <v>0</v>
      </c>
      <c r="AQ28" s="20">
        <f t="shared" si="7"/>
        <v>0</v>
      </c>
      <c r="AR28" s="20">
        <f t="shared" si="7"/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0</v>
      </c>
      <c r="AY28" s="20">
        <f t="shared" si="7"/>
        <v>0</v>
      </c>
      <c r="AZ28" s="20">
        <f t="shared" si="7"/>
        <v>0</v>
      </c>
      <c r="BA28" s="21">
        <f t="shared" si="7"/>
        <v>0</v>
      </c>
      <c r="BB28" s="16"/>
      <c r="BC28" s="16"/>
    </row>
    <row r="29" spans="1:55" s="3" customFormat="1" ht="24.75" customHeight="1" outlineLevel="1">
      <c r="A29" s="79">
        <f t="shared" si="6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8"/>
        <v>0</v>
      </c>
      <c r="AN29" s="19">
        <f t="shared" si="7"/>
        <v>0</v>
      </c>
      <c r="AO29" s="20">
        <f t="shared" si="7"/>
        <v>0</v>
      </c>
      <c r="AP29" s="20">
        <f t="shared" si="7"/>
        <v>0</v>
      </c>
      <c r="AQ29" s="20">
        <f aca="true" t="shared" si="9" ref="AQ29:BA29">IF($AM29&gt;Nbcourse+AQ$3-1-$J29,LARGE($L29:$AK29,Nbcourse+AQ$3-$J29),0)</f>
        <v>0</v>
      </c>
      <c r="AR29" s="20">
        <f t="shared" si="9"/>
        <v>0</v>
      </c>
      <c r="AS29" s="20">
        <f t="shared" si="9"/>
        <v>0</v>
      </c>
      <c r="AT29" s="20">
        <f t="shared" si="9"/>
        <v>0</v>
      </c>
      <c r="AU29" s="20">
        <f t="shared" si="9"/>
        <v>0</v>
      </c>
      <c r="AV29" s="20">
        <f t="shared" si="9"/>
        <v>0</v>
      </c>
      <c r="AW29" s="20">
        <f t="shared" si="9"/>
        <v>0</v>
      </c>
      <c r="AX29" s="20">
        <f t="shared" si="9"/>
        <v>0</v>
      </c>
      <c r="AY29" s="20">
        <f t="shared" si="9"/>
        <v>0</v>
      </c>
      <c r="AZ29" s="20">
        <f t="shared" si="9"/>
        <v>0</v>
      </c>
      <c r="BA29" s="21">
        <f t="shared" si="9"/>
        <v>0</v>
      </c>
      <c r="BB29" s="16"/>
      <c r="BC29" s="16"/>
    </row>
    <row r="30" spans="1:55" s="3" customFormat="1" ht="24.75" customHeight="1" outlineLevel="1" thickBot="1">
      <c r="A30" s="79">
        <f t="shared" si="6"/>
        <v>25</v>
      </c>
      <c r="B30" s="96"/>
      <c r="C30" s="101"/>
      <c r="D30" s="102"/>
      <c r="E30" s="102"/>
      <c r="F30" s="103"/>
      <c r="G30" s="102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4"/>
        <v>0</v>
      </c>
      <c r="AN30" s="19">
        <f t="shared" si="7"/>
        <v>0</v>
      </c>
      <c r="AO30" s="20">
        <f t="shared" si="7"/>
        <v>0</v>
      </c>
      <c r="AP30" s="20">
        <f t="shared" si="7"/>
        <v>0</v>
      </c>
      <c r="AQ30" s="20">
        <f t="shared" si="7"/>
        <v>0</v>
      </c>
      <c r="AR30" s="20">
        <f t="shared" si="7"/>
        <v>0</v>
      </c>
      <c r="AS30" s="20">
        <f t="shared" si="7"/>
        <v>0</v>
      </c>
      <c r="AT30" s="20">
        <f t="shared" si="7"/>
        <v>0</v>
      </c>
      <c r="AU30" s="20">
        <f t="shared" si="7"/>
        <v>0</v>
      </c>
      <c r="AV30" s="20">
        <f t="shared" si="7"/>
        <v>0</v>
      </c>
      <c r="AW30" s="20">
        <f t="shared" si="7"/>
        <v>0</v>
      </c>
      <c r="AX30" s="20">
        <f t="shared" si="7"/>
        <v>0</v>
      </c>
      <c r="AY30" s="20">
        <f t="shared" si="7"/>
        <v>0</v>
      </c>
      <c r="AZ30" s="20">
        <f t="shared" si="7"/>
        <v>0</v>
      </c>
      <c r="BA30" s="21">
        <f t="shared" si="7"/>
        <v>0</v>
      </c>
      <c r="BB30" s="16"/>
      <c r="BC30" s="16"/>
    </row>
    <row r="31" spans="1:55" s="3" customFormat="1" ht="24.75" customHeight="1" thickBot="1">
      <c r="A31" s="175"/>
      <c r="B31" s="176"/>
      <c r="C31" s="177" t="s">
        <v>10</v>
      </c>
      <c r="D31" s="177"/>
      <c r="E31" s="177"/>
      <c r="F31" s="177"/>
      <c r="G31" s="177"/>
      <c r="H31" s="176"/>
      <c r="I31" s="48"/>
      <c r="J31" s="187"/>
      <c r="K31" s="193"/>
      <c r="L31" s="178">
        <f>COUNT(L$6:L30)</f>
        <v>0</v>
      </c>
      <c r="M31" s="179">
        <f>COUNT(M$6:M30)</f>
        <v>0</v>
      </c>
      <c r="N31" s="180">
        <f>COUNT(N$6:N30)</f>
        <v>17</v>
      </c>
      <c r="O31" s="179">
        <f>COUNT(O$6:O30)</f>
        <v>17</v>
      </c>
      <c r="P31" s="180">
        <f>COUNT(P$6:P30)</f>
        <v>0</v>
      </c>
      <c r="Q31" s="181">
        <f>COUNT(Q$6:Q30)</f>
        <v>0</v>
      </c>
      <c r="R31" s="182">
        <f>COUNT(R$6:R30)</f>
        <v>18</v>
      </c>
      <c r="S31" s="179">
        <f>COUNT(S$6:S30)</f>
        <v>18</v>
      </c>
      <c r="T31" s="180">
        <f>COUNT(T$6:T30)</f>
        <v>0</v>
      </c>
      <c r="U31" s="181">
        <f>COUNT(U$6:U30)</f>
        <v>0</v>
      </c>
      <c r="V31" s="182">
        <f>COUNT(V$6:V30)</f>
        <v>0</v>
      </c>
      <c r="W31" s="179">
        <f>COUNT(W$6:W30)</f>
        <v>0</v>
      </c>
      <c r="X31" s="246">
        <f>COUNT(X$6:X30)</f>
        <v>0</v>
      </c>
      <c r="Y31" s="253">
        <f>COUNT(Y$6:Y30)</f>
        <v>0</v>
      </c>
      <c r="Z31" s="246">
        <f>COUNT(Z$6:Z30)</f>
        <v>0</v>
      </c>
      <c r="AA31" s="247">
        <f>COUNT(AA$6:AA30)</f>
        <v>0</v>
      </c>
      <c r="AB31" s="182">
        <f>COUNT(AB$6:AB30)</f>
        <v>0</v>
      </c>
      <c r="AC31" s="179">
        <f>COUNT(AC$6:AC30)</f>
        <v>0</v>
      </c>
      <c r="AD31" s="180">
        <f>COUNT(AD$6:AD30)</f>
        <v>0</v>
      </c>
      <c r="AE31" s="181">
        <f>COUNT(AE$6:AE30)</f>
        <v>0</v>
      </c>
      <c r="AF31" s="182">
        <f>COUNT(AF$6:AF30)</f>
        <v>0</v>
      </c>
      <c r="AG31" s="179">
        <f>COUNT(AG$6:AG30)</f>
        <v>0</v>
      </c>
      <c r="AH31" s="246">
        <f>COUNT(AH$6:AH30)</f>
        <v>0</v>
      </c>
      <c r="AI31" s="253">
        <f>COUNT(AI$6:AI30)</f>
        <v>0</v>
      </c>
      <c r="AJ31" s="182">
        <f>COUNT(AJ$6:AJ30)</f>
        <v>0</v>
      </c>
      <c r="AK31" s="183">
        <f>COUNT(AK$6:AK30)</f>
        <v>0</v>
      </c>
      <c r="AL31" s="14"/>
      <c r="AM31" s="15"/>
      <c r="AN31" s="22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4"/>
      <c r="BB31" s="16"/>
      <c r="BC31" s="16"/>
    </row>
    <row r="32" spans="1:55" ht="23.25" customHeight="1">
      <c r="A32" s="46"/>
      <c r="B32" s="294"/>
      <c r="C32" s="14"/>
      <c r="D32" s="231"/>
      <c r="E32" s="231"/>
      <c r="F32" s="231"/>
      <c r="G32" s="231"/>
      <c r="H32" s="46"/>
      <c r="I32" s="84"/>
      <c r="J32" s="46"/>
      <c r="K32" s="46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6"/>
      <c r="Y32" s="296"/>
      <c r="Z32" s="296"/>
      <c r="AA32" s="296"/>
      <c r="AB32" s="295"/>
      <c r="AC32" s="295"/>
      <c r="AD32" s="295"/>
      <c r="AE32" s="295"/>
      <c r="AF32" s="295"/>
      <c r="AG32" s="295"/>
      <c r="AH32" s="296"/>
      <c r="AI32" s="296"/>
      <c r="AJ32" s="295"/>
      <c r="AK32" s="29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  <row r="33" spans="1:55" ht="12.75">
      <c r="A33" s="46"/>
      <c r="B33" s="46"/>
      <c r="C33" s="82"/>
      <c r="D33" s="82"/>
      <c r="E33" s="82"/>
      <c r="F33" s="82"/>
      <c r="G33" s="82"/>
      <c r="H33" s="46"/>
      <c r="I33" s="84"/>
      <c r="J33" s="46"/>
      <c r="K33" s="4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  <row r="34" spans="1:55" ht="12.75">
      <c r="A34" s="46"/>
      <c r="B34" s="46"/>
      <c r="C34" s="88"/>
      <c r="D34" s="82"/>
      <c r="E34" s="82"/>
      <c r="F34" s="82"/>
      <c r="G34" s="82"/>
      <c r="H34" s="46"/>
      <c r="I34" s="84"/>
      <c r="J34" s="46"/>
      <c r="K34" s="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87"/>
      <c r="AL34" s="87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7"/>
    </row>
    <row r="35" spans="1:55" ht="12.75">
      <c r="A35" s="46"/>
      <c r="B35" s="46"/>
      <c r="C35" s="88"/>
      <c r="D35" s="82"/>
      <c r="E35" s="82"/>
      <c r="F35" s="82"/>
      <c r="G35" s="82"/>
      <c r="H35" s="46"/>
      <c r="I35" s="84"/>
      <c r="J35" s="46"/>
      <c r="K35" s="4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87"/>
      <c r="AL35" s="87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7"/>
      <c r="BC35" s="17"/>
    </row>
    <row r="36" spans="1:55" ht="12.75">
      <c r="A36" s="46"/>
      <c r="B36" s="46"/>
      <c r="C36" s="88"/>
      <c r="D36" s="82"/>
      <c r="E36" s="82"/>
      <c r="F36" s="82"/>
      <c r="G36" s="82"/>
      <c r="H36" s="46"/>
      <c r="I36" s="84"/>
      <c r="J36" s="46"/>
      <c r="K36" s="46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87"/>
      <c r="AL36" s="87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7"/>
      <c r="BC36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BI36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281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292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278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/>
      <c r="M3" s="358"/>
      <c r="N3" s="359" t="s">
        <v>294</v>
      </c>
      <c r="O3" s="358"/>
      <c r="P3" s="359"/>
      <c r="Q3" s="358"/>
      <c r="R3" s="359" t="s">
        <v>295</v>
      </c>
      <c r="S3" s="358"/>
      <c r="T3" s="359" t="s">
        <v>6</v>
      </c>
      <c r="U3" s="358"/>
      <c r="V3" s="357"/>
      <c r="W3" s="367"/>
      <c r="X3" s="372"/>
      <c r="Y3" s="374"/>
      <c r="Z3" s="372"/>
      <c r="AA3" s="373"/>
      <c r="AB3" s="357"/>
      <c r="AC3" s="358"/>
      <c r="AD3" s="357"/>
      <c r="AE3" s="367"/>
      <c r="AF3" s="357"/>
      <c r="AG3" s="358"/>
      <c r="AH3" s="372"/>
      <c r="AI3" s="374"/>
      <c r="AJ3" s="359"/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01"/>
      <c r="M5" s="202"/>
      <c r="N5" s="201" t="s">
        <v>320</v>
      </c>
      <c r="O5" s="202" t="s">
        <v>232</v>
      </c>
      <c r="P5" s="201"/>
      <c r="Q5" s="202"/>
      <c r="R5" s="201" t="s">
        <v>281</v>
      </c>
      <c r="S5" s="202" t="s">
        <v>281</v>
      </c>
      <c r="T5" s="201"/>
      <c r="U5" s="202"/>
      <c r="V5" s="201"/>
      <c r="W5" s="202"/>
      <c r="X5" s="238"/>
      <c r="Y5" s="239"/>
      <c r="Z5" s="238"/>
      <c r="AA5" s="239"/>
      <c r="AB5" s="203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105" t="s">
        <v>227</v>
      </c>
      <c r="C6" s="115"/>
      <c r="D6" s="109" t="s">
        <v>232</v>
      </c>
      <c r="E6" s="343" t="s">
        <v>233</v>
      </c>
      <c r="F6" s="110"/>
      <c r="G6" s="270" t="s">
        <v>52</v>
      </c>
      <c r="H6" s="79" t="str">
        <f aca="true" t="shared" si="0" ref="H6:H30">IF(COUNTA(L6:AK6)&lt;classé,"Non","Oui")</f>
        <v>Oui</v>
      </c>
      <c r="I6" s="95">
        <f aca="true" t="shared" si="1" ref="I6:I30">SUM(L6:AK6)-SUM(AN6:BA6)+K6</f>
        <v>142</v>
      </c>
      <c r="J6" s="184"/>
      <c r="K6" s="188">
        <f aca="true" t="shared" si="2" ref="K6:K30">COUNTIF(L$5:AK$5,$D6)*2</f>
        <v>2</v>
      </c>
      <c r="L6" s="111"/>
      <c r="M6" s="51"/>
      <c r="N6" s="112">
        <v>50</v>
      </c>
      <c r="O6" s="51">
        <v>50</v>
      </c>
      <c r="P6" s="112"/>
      <c r="Q6" s="106"/>
      <c r="R6" s="112">
        <v>40</v>
      </c>
      <c r="S6" s="51">
        <v>15</v>
      </c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2"/>
      <c r="AG6" s="106"/>
      <c r="AH6" s="240"/>
      <c r="AI6" s="250"/>
      <c r="AJ6" s="113"/>
      <c r="AK6" s="172"/>
      <c r="AL6" s="14">
        <f aca="true" t="shared" si="3" ref="AL6:AL30">MAX(L6:AK6)</f>
        <v>50</v>
      </c>
      <c r="AM6" s="15">
        <f aca="true" t="shared" si="4" ref="AM6:AM30">COUNTA(L6:AK6)</f>
        <v>4</v>
      </c>
      <c r="AN6" s="19">
        <f aca="true" t="shared" si="5" ref="AN6:BA14">IF($AM6&gt;Nbcourse+AN$3-1-$J6,LARGE($L6:$AK6,Nbcourse+AN$3-$J6),0)</f>
        <v>15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  <c r="BI6" s="313"/>
    </row>
    <row r="7" spans="1:61" s="3" customFormat="1" ht="24.75" customHeight="1">
      <c r="A7" s="79">
        <f aca="true" t="shared" si="6" ref="A7:A30">A6+1</f>
        <v>2</v>
      </c>
      <c r="B7" s="96"/>
      <c r="C7" s="101"/>
      <c r="D7" s="102" t="s">
        <v>230</v>
      </c>
      <c r="E7" s="102" t="s">
        <v>280</v>
      </c>
      <c r="F7" s="103"/>
      <c r="G7" s="271" t="s">
        <v>9</v>
      </c>
      <c r="H7" s="79" t="str">
        <f t="shared" si="0"/>
        <v>Oui</v>
      </c>
      <c r="I7" s="52">
        <f t="shared" si="1"/>
        <v>104</v>
      </c>
      <c r="J7" s="185"/>
      <c r="K7" s="189">
        <f t="shared" si="2"/>
        <v>0</v>
      </c>
      <c r="L7" s="53"/>
      <c r="M7" s="54"/>
      <c r="N7" s="99">
        <v>32</v>
      </c>
      <c r="O7" s="54">
        <v>26</v>
      </c>
      <c r="P7" s="99"/>
      <c r="Q7" s="100"/>
      <c r="R7" s="104">
        <v>32</v>
      </c>
      <c r="S7" s="54">
        <v>40</v>
      </c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99"/>
      <c r="AG7" s="100"/>
      <c r="AH7" s="242"/>
      <c r="AI7" s="251"/>
      <c r="AJ7" s="104"/>
      <c r="AK7" s="173"/>
      <c r="AL7" s="14">
        <f t="shared" si="3"/>
        <v>40</v>
      </c>
      <c r="AM7" s="15">
        <f t="shared" si="4"/>
        <v>4</v>
      </c>
      <c r="AN7" s="19">
        <f t="shared" si="5"/>
        <v>26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  <c r="BI7" s="313"/>
    </row>
    <row r="8" spans="1:61" s="3" customFormat="1" ht="24.75" customHeight="1">
      <c r="A8" s="79">
        <f t="shared" si="6"/>
        <v>3</v>
      </c>
      <c r="B8" s="96"/>
      <c r="C8" s="97"/>
      <c r="D8" s="102" t="s">
        <v>208</v>
      </c>
      <c r="E8" s="102" t="s">
        <v>69</v>
      </c>
      <c r="F8" s="103"/>
      <c r="G8" s="271" t="s">
        <v>42</v>
      </c>
      <c r="H8" s="79" t="str">
        <f t="shared" si="0"/>
        <v>Oui</v>
      </c>
      <c r="I8" s="52">
        <f t="shared" si="1"/>
        <v>98</v>
      </c>
      <c r="J8" s="185"/>
      <c r="K8" s="189">
        <f t="shared" si="2"/>
        <v>0</v>
      </c>
      <c r="L8" s="53"/>
      <c r="M8" s="54"/>
      <c r="N8" s="99">
        <v>26</v>
      </c>
      <c r="O8" s="54">
        <v>40</v>
      </c>
      <c r="P8" s="121"/>
      <c r="Q8" s="122"/>
      <c r="R8" s="104">
        <v>20</v>
      </c>
      <c r="S8" s="54">
        <v>32</v>
      </c>
      <c r="T8" s="121"/>
      <c r="U8" s="122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40</v>
      </c>
      <c r="AM8" s="15">
        <f t="shared" si="4"/>
        <v>4</v>
      </c>
      <c r="AN8" s="19">
        <f t="shared" si="5"/>
        <v>20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  <c r="BI8" s="313"/>
    </row>
    <row r="9" spans="1:61" s="3" customFormat="1" ht="24.75" customHeight="1">
      <c r="A9" s="79">
        <f t="shared" si="6"/>
        <v>4</v>
      </c>
      <c r="B9" s="96" t="s">
        <v>227</v>
      </c>
      <c r="C9" s="101"/>
      <c r="D9" s="310" t="s">
        <v>315</v>
      </c>
      <c r="E9" s="310" t="s">
        <v>317</v>
      </c>
      <c r="F9" s="103"/>
      <c r="G9" s="271"/>
      <c r="H9" s="79" t="str">
        <f t="shared" si="0"/>
        <v>Oui</v>
      </c>
      <c r="I9" s="52">
        <f t="shared" si="1"/>
        <v>76</v>
      </c>
      <c r="J9" s="185"/>
      <c r="K9" s="189">
        <f t="shared" si="2"/>
        <v>0</v>
      </c>
      <c r="L9" s="53"/>
      <c r="M9" s="54"/>
      <c r="N9" s="99">
        <v>40</v>
      </c>
      <c r="O9" s="54">
        <v>17</v>
      </c>
      <c r="P9" s="121"/>
      <c r="Q9" s="122"/>
      <c r="R9" s="104">
        <v>19</v>
      </c>
      <c r="S9" s="54">
        <v>14</v>
      </c>
      <c r="T9" s="121"/>
      <c r="U9" s="122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40</v>
      </c>
      <c r="AM9" s="15">
        <f t="shared" si="4"/>
        <v>4</v>
      </c>
      <c r="AN9" s="19">
        <f t="shared" si="5"/>
        <v>14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  <c r="BI9" s="313"/>
    </row>
    <row r="10" spans="1:61" s="3" customFormat="1" ht="24.75" customHeight="1">
      <c r="A10" s="79">
        <f t="shared" si="6"/>
        <v>5</v>
      </c>
      <c r="B10" s="96"/>
      <c r="C10" s="97"/>
      <c r="D10" s="102" t="s">
        <v>119</v>
      </c>
      <c r="E10" s="102" t="s">
        <v>166</v>
      </c>
      <c r="F10" s="103"/>
      <c r="G10" s="271" t="s">
        <v>53</v>
      </c>
      <c r="H10" s="79" t="str">
        <f t="shared" si="0"/>
        <v>Oui</v>
      </c>
      <c r="I10" s="52">
        <f t="shared" si="1"/>
        <v>71</v>
      </c>
      <c r="J10" s="185"/>
      <c r="K10" s="189">
        <f t="shared" si="2"/>
        <v>0</v>
      </c>
      <c r="L10" s="53"/>
      <c r="M10" s="54"/>
      <c r="N10" s="99">
        <v>19</v>
      </c>
      <c r="O10" s="54">
        <v>32</v>
      </c>
      <c r="P10" s="99"/>
      <c r="Q10" s="100"/>
      <c r="R10" s="104">
        <v>16</v>
      </c>
      <c r="S10" s="54">
        <v>20</v>
      </c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32</v>
      </c>
      <c r="AM10" s="15">
        <f t="shared" si="4"/>
        <v>4</v>
      </c>
      <c r="AN10" s="19">
        <f t="shared" si="5"/>
        <v>16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  <c r="BI10" s="313"/>
    </row>
    <row r="11" spans="1:61" s="3" customFormat="1" ht="24.75" customHeight="1">
      <c r="A11" s="79">
        <f t="shared" si="6"/>
        <v>6</v>
      </c>
      <c r="B11" s="96"/>
      <c r="C11" s="97"/>
      <c r="D11" s="43" t="s">
        <v>316</v>
      </c>
      <c r="E11" s="43" t="s">
        <v>44</v>
      </c>
      <c r="F11" s="98"/>
      <c r="G11" s="273"/>
      <c r="H11" s="79" t="str">
        <f t="shared" si="0"/>
        <v>Oui</v>
      </c>
      <c r="I11" s="52">
        <f t="shared" si="1"/>
        <v>70</v>
      </c>
      <c r="J11" s="185"/>
      <c r="K11" s="189">
        <f t="shared" si="2"/>
        <v>0</v>
      </c>
      <c r="L11" s="53"/>
      <c r="M11" s="54"/>
      <c r="N11" s="99">
        <v>17</v>
      </c>
      <c r="O11" s="54">
        <v>22</v>
      </c>
      <c r="P11" s="99"/>
      <c r="Q11" s="100"/>
      <c r="R11" s="104">
        <v>22</v>
      </c>
      <c r="S11" s="54">
        <v>26</v>
      </c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26</v>
      </c>
      <c r="AM11" s="15">
        <f t="shared" si="4"/>
        <v>4</v>
      </c>
      <c r="AN11" s="19">
        <f t="shared" si="5"/>
        <v>17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  <c r="BI11" s="313"/>
    </row>
    <row r="12" spans="1:61" s="3" customFormat="1" ht="24.75" customHeight="1">
      <c r="A12" s="79">
        <f>A11+1</f>
        <v>7</v>
      </c>
      <c r="B12" s="96" t="s">
        <v>227</v>
      </c>
      <c r="C12" s="101"/>
      <c r="D12" s="102" t="s">
        <v>257</v>
      </c>
      <c r="E12" s="102" t="s">
        <v>258</v>
      </c>
      <c r="F12" s="103"/>
      <c r="G12" s="271" t="s">
        <v>13</v>
      </c>
      <c r="H12" s="79" t="str">
        <f t="shared" si="0"/>
        <v>Oui</v>
      </c>
      <c r="I12" s="52">
        <f t="shared" si="1"/>
        <v>68</v>
      </c>
      <c r="J12" s="185"/>
      <c r="K12" s="189">
        <f t="shared" si="2"/>
        <v>0</v>
      </c>
      <c r="L12" s="53"/>
      <c r="M12" s="54"/>
      <c r="N12" s="99">
        <v>22</v>
      </c>
      <c r="O12" s="54">
        <v>20</v>
      </c>
      <c r="P12" s="99"/>
      <c r="Q12" s="100"/>
      <c r="R12" s="104">
        <v>26</v>
      </c>
      <c r="S12" s="54">
        <v>13</v>
      </c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26</v>
      </c>
      <c r="AM12" s="15">
        <f t="shared" si="4"/>
        <v>4</v>
      </c>
      <c r="AN12" s="19">
        <f t="shared" si="5"/>
        <v>13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  <c r="BI12" s="313"/>
    </row>
    <row r="13" spans="1:61" s="3" customFormat="1" ht="24.75" customHeight="1">
      <c r="A13" s="79">
        <f>A12+1</f>
        <v>8</v>
      </c>
      <c r="B13" s="96"/>
      <c r="C13" s="97"/>
      <c r="D13" s="310" t="s">
        <v>324</v>
      </c>
      <c r="E13" s="310" t="s">
        <v>318</v>
      </c>
      <c r="F13" s="103"/>
      <c r="G13" s="271"/>
      <c r="H13" s="79" t="str">
        <f t="shared" si="0"/>
        <v>Oui</v>
      </c>
      <c r="I13" s="52">
        <f t="shared" si="1"/>
        <v>58</v>
      </c>
      <c r="J13" s="185"/>
      <c r="K13" s="189">
        <f t="shared" si="2"/>
        <v>0</v>
      </c>
      <c r="L13" s="53"/>
      <c r="M13" s="54"/>
      <c r="N13" s="99">
        <v>15</v>
      </c>
      <c r="O13" s="54">
        <v>18</v>
      </c>
      <c r="P13" s="99"/>
      <c r="Q13" s="100"/>
      <c r="R13" s="104">
        <v>18</v>
      </c>
      <c r="S13" s="54">
        <v>22</v>
      </c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22</v>
      </c>
      <c r="AM13" s="15">
        <f t="shared" si="4"/>
        <v>4</v>
      </c>
      <c r="AN13" s="19">
        <f t="shared" si="5"/>
        <v>15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D13" s="313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 t="s">
        <v>227</v>
      </c>
      <c r="C14" s="101"/>
      <c r="D14" s="102" t="s">
        <v>255</v>
      </c>
      <c r="E14" s="102" t="s">
        <v>256</v>
      </c>
      <c r="F14" s="103"/>
      <c r="G14" s="271" t="s">
        <v>13</v>
      </c>
      <c r="H14" s="79" t="str">
        <f t="shared" si="0"/>
        <v>Oui</v>
      </c>
      <c r="I14" s="52">
        <f t="shared" si="1"/>
        <v>56</v>
      </c>
      <c r="J14" s="185"/>
      <c r="K14" s="189">
        <f t="shared" si="2"/>
        <v>0</v>
      </c>
      <c r="L14" s="53"/>
      <c r="M14" s="54"/>
      <c r="N14" s="99">
        <v>20</v>
      </c>
      <c r="O14" s="54">
        <v>14</v>
      </c>
      <c r="P14" s="99"/>
      <c r="Q14" s="100"/>
      <c r="R14" s="104">
        <v>17</v>
      </c>
      <c r="S14" s="54">
        <v>19</v>
      </c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20</v>
      </c>
      <c r="AM14" s="15">
        <f t="shared" si="4"/>
        <v>4</v>
      </c>
      <c r="AN14" s="19">
        <f t="shared" si="5"/>
        <v>14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D14" s="313"/>
      <c r="BE14" s="313"/>
      <c r="BF14" s="313"/>
      <c r="BG14" s="313"/>
      <c r="BH14" s="313"/>
      <c r="BI14" s="313"/>
    </row>
    <row r="15" spans="1:61" s="3" customFormat="1" ht="24.75" customHeight="1">
      <c r="A15" s="118">
        <f t="shared" si="6"/>
        <v>10</v>
      </c>
      <c r="B15" s="117" t="s">
        <v>227</v>
      </c>
      <c r="C15" s="314"/>
      <c r="D15" s="315" t="s">
        <v>77</v>
      </c>
      <c r="E15" s="315" t="s">
        <v>323</v>
      </c>
      <c r="F15" s="125"/>
      <c r="G15" s="348" t="s">
        <v>53</v>
      </c>
      <c r="H15" s="79" t="str">
        <f t="shared" si="0"/>
        <v>Oui</v>
      </c>
      <c r="I15" s="119">
        <f t="shared" si="1"/>
        <v>49</v>
      </c>
      <c r="J15" s="186"/>
      <c r="K15" s="190">
        <f t="shared" si="2"/>
        <v>0</v>
      </c>
      <c r="L15" s="126"/>
      <c r="M15" s="120"/>
      <c r="N15" s="121">
        <v>16</v>
      </c>
      <c r="O15" s="120">
        <v>13</v>
      </c>
      <c r="P15" s="121"/>
      <c r="Q15" s="122"/>
      <c r="R15" s="123">
        <v>15</v>
      </c>
      <c r="S15" s="120">
        <v>18</v>
      </c>
      <c r="T15" s="121"/>
      <c r="U15" s="122"/>
      <c r="V15" s="123"/>
      <c r="W15" s="120"/>
      <c r="X15" s="244"/>
      <c r="Y15" s="252"/>
      <c r="Z15" s="244"/>
      <c r="AA15" s="245"/>
      <c r="AB15" s="123"/>
      <c r="AC15" s="120"/>
      <c r="AD15" s="121"/>
      <c r="AE15" s="122"/>
      <c r="AF15" s="123"/>
      <c r="AG15" s="120"/>
      <c r="AH15" s="244"/>
      <c r="AI15" s="252"/>
      <c r="AJ15" s="123"/>
      <c r="AK15" s="174"/>
      <c r="AL15" s="14">
        <f t="shared" si="3"/>
        <v>18</v>
      </c>
      <c r="AM15" s="15">
        <f t="shared" si="4"/>
        <v>4</v>
      </c>
      <c r="AN15" s="19">
        <f aca="true" t="shared" si="7" ref="AN15:BA30">IF($AM15&gt;Nbcourse+AN$3-1-$J15,LARGE($L15:$AK15,Nbcourse+AN$3-$J15),0)</f>
        <v>13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  <c r="BD15" s="313"/>
      <c r="BE15" s="313"/>
      <c r="BF15" s="313"/>
      <c r="BG15" s="313"/>
      <c r="BH15" s="313"/>
      <c r="BI15" s="313"/>
    </row>
    <row r="16" spans="1:61" s="3" customFormat="1" ht="24.75" customHeight="1">
      <c r="A16" s="118">
        <f t="shared" si="6"/>
        <v>11</v>
      </c>
      <c r="B16" s="117"/>
      <c r="C16" s="314"/>
      <c r="D16" s="315" t="s">
        <v>319</v>
      </c>
      <c r="E16" s="315" t="s">
        <v>226</v>
      </c>
      <c r="F16" s="125"/>
      <c r="G16" s="272"/>
      <c r="H16" s="79" t="str">
        <f t="shared" si="0"/>
        <v>Oui</v>
      </c>
      <c r="I16" s="119">
        <f t="shared" si="1"/>
        <v>47</v>
      </c>
      <c r="J16" s="186"/>
      <c r="K16" s="190">
        <f t="shared" si="2"/>
        <v>0</v>
      </c>
      <c r="L16" s="126"/>
      <c r="M16" s="120"/>
      <c r="N16" s="121">
        <v>12</v>
      </c>
      <c r="O16" s="120">
        <v>16</v>
      </c>
      <c r="P16" s="121"/>
      <c r="Q16" s="122"/>
      <c r="R16" s="123">
        <v>14</v>
      </c>
      <c r="S16" s="120">
        <v>17</v>
      </c>
      <c r="T16" s="121"/>
      <c r="U16" s="122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3"/>
      <c r="AK16" s="174"/>
      <c r="AL16" s="14">
        <f t="shared" si="3"/>
        <v>17</v>
      </c>
      <c r="AM16" s="15">
        <f t="shared" si="4"/>
        <v>4</v>
      </c>
      <c r="AN16" s="19">
        <f t="shared" si="7"/>
        <v>12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  <c r="BD16" s="313"/>
      <c r="BE16" s="313"/>
      <c r="BF16" s="313"/>
      <c r="BG16" s="313"/>
      <c r="BH16" s="313"/>
      <c r="BI16" s="313"/>
    </row>
    <row r="17" spans="1:61" s="3" customFormat="1" ht="24.75" customHeight="1">
      <c r="A17" s="118">
        <f t="shared" si="6"/>
        <v>12</v>
      </c>
      <c r="B17" s="117"/>
      <c r="C17" s="127"/>
      <c r="D17" s="315" t="s">
        <v>321</v>
      </c>
      <c r="E17" s="315" t="s">
        <v>322</v>
      </c>
      <c r="F17" s="125"/>
      <c r="G17" s="272"/>
      <c r="H17" s="79" t="str">
        <f t="shared" si="0"/>
        <v>Oui</v>
      </c>
      <c r="I17" s="119">
        <f t="shared" si="1"/>
        <v>45</v>
      </c>
      <c r="J17" s="186"/>
      <c r="K17" s="190">
        <f t="shared" si="2"/>
        <v>0</v>
      </c>
      <c r="L17" s="126"/>
      <c r="M17" s="120"/>
      <c r="N17" s="121">
        <v>14</v>
      </c>
      <c r="O17" s="120">
        <v>15</v>
      </c>
      <c r="P17" s="121"/>
      <c r="Q17" s="122"/>
      <c r="R17" s="123">
        <v>13</v>
      </c>
      <c r="S17" s="120">
        <v>16</v>
      </c>
      <c r="T17" s="121"/>
      <c r="U17" s="122"/>
      <c r="V17" s="123"/>
      <c r="W17" s="120"/>
      <c r="X17" s="244"/>
      <c r="Y17" s="252"/>
      <c r="Z17" s="244"/>
      <c r="AA17" s="245"/>
      <c r="AB17" s="123"/>
      <c r="AC17" s="120"/>
      <c r="AD17" s="121"/>
      <c r="AE17" s="122"/>
      <c r="AF17" s="123"/>
      <c r="AG17" s="120"/>
      <c r="AH17" s="244"/>
      <c r="AI17" s="252"/>
      <c r="AJ17" s="123"/>
      <c r="AK17" s="174"/>
      <c r="AL17" s="14">
        <f t="shared" si="3"/>
        <v>16</v>
      </c>
      <c r="AM17" s="15">
        <f t="shared" si="4"/>
        <v>4</v>
      </c>
      <c r="AN17" s="19">
        <f t="shared" si="7"/>
        <v>13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  <c r="BD17" s="313"/>
      <c r="BE17" s="313"/>
      <c r="BF17" s="313"/>
      <c r="BG17" s="313"/>
      <c r="BH17" s="313"/>
      <c r="BI17" s="313"/>
    </row>
    <row r="18" spans="1:55" s="3" customFormat="1" ht="24.75" customHeight="1">
      <c r="A18" s="118">
        <f t="shared" si="6"/>
        <v>13</v>
      </c>
      <c r="B18" s="117" t="s">
        <v>227</v>
      </c>
      <c r="C18" s="127"/>
      <c r="D18" s="124" t="s">
        <v>281</v>
      </c>
      <c r="E18" s="315" t="s">
        <v>282</v>
      </c>
      <c r="F18" s="125"/>
      <c r="G18" s="272" t="s">
        <v>8</v>
      </c>
      <c r="H18" s="79" t="str">
        <f t="shared" si="0"/>
        <v>Non</v>
      </c>
      <c r="I18" s="119">
        <f t="shared" si="1"/>
        <v>104</v>
      </c>
      <c r="J18" s="186"/>
      <c r="K18" s="190">
        <f t="shared" si="2"/>
        <v>4</v>
      </c>
      <c r="L18" s="126"/>
      <c r="M18" s="120"/>
      <c r="N18" s="121"/>
      <c r="O18" s="120"/>
      <c r="P18" s="121"/>
      <c r="Q18" s="122"/>
      <c r="R18" s="123">
        <v>50</v>
      </c>
      <c r="S18" s="120">
        <v>50</v>
      </c>
      <c r="T18" s="121"/>
      <c r="U18" s="122"/>
      <c r="V18" s="123"/>
      <c r="W18" s="120"/>
      <c r="X18" s="244"/>
      <c r="Y18" s="252"/>
      <c r="Z18" s="244"/>
      <c r="AA18" s="245"/>
      <c r="AB18" s="123"/>
      <c r="AC18" s="120"/>
      <c r="AD18" s="121"/>
      <c r="AE18" s="122"/>
      <c r="AF18" s="123"/>
      <c r="AG18" s="120"/>
      <c r="AH18" s="244"/>
      <c r="AI18" s="252"/>
      <c r="AJ18" s="123"/>
      <c r="AK18" s="174"/>
      <c r="AL18" s="14">
        <f t="shared" si="3"/>
        <v>50</v>
      </c>
      <c r="AM18" s="15">
        <f t="shared" si="4"/>
        <v>2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>
      <c r="A19" s="118">
        <f t="shared" si="6"/>
        <v>14</v>
      </c>
      <c r="B19" s="117" t="s">
        <v>227</v>
      </c>
      <c r="C19" s="314"/>
      <c r="D19" s="315" t="s">
        <v>174</v>
      </c>
      <c r="E19" s="315" t="s">
        <v>317</v>
      </c>
      <c r="F19" s="125"/>
      <c r="G19" s="272"/>
      <c r="H19" s="79" t="str">
        <f t="shared" si="0"/>
        <v>Non</v>
      </c>
      <c r="I19" s="119">
        <f t="shared" si="1"/>
        <v>37</v>
      </c>
      <c r="J19" s="186"/>
      <c r="K19" s="190">
        <f t="shared" si="2"/>
        <v>0</v>
      </c>
      <c r="L19" s="126"/>
      <c r="M19" s="120"/>
      <c r="N19" s="121">
        <v>18</v>
      </c>
      <c r="O19" s="120">
        <v>19</v>
      </c>
      <c r="P19" s="121"/>
      <c r="Q19" s="122"/>
      <c r="R19" s="123"/>
      <c r="S19" s="120"/>
      <c r="T19" s="121"/>
      <c r="U19" s="122"/>
      <c r="V19" s="123"/>
      <c r="W19" s="120"/>
      <c r="X19" s="244"/>
      <c r="Y19" s="252"/>
      <c r="Z19" s="244"/>
      <c r="AA19" s="245"/>
      <c r="AB19" s="123"/>
      <c r="AC19" s="120"/>
      <c r="AD19" s="121"/>
      <c r="AE19" s="122"/>
      <c r="AF19" s="123"/>
      <c r="AG19" s="120"/>
      <c r="AH19" s="244"/>
      <c r="AI19" s="252"/>
      <c r="AJ19" s="123"/>
      <c r="AK19" s="174"/>
      <c r="AL19" s="14">
        <f t="shared" si="3"/>
        <v>19</v>
      </c>
      <c r="AM19" s="15">
        <f t="shared" si="4"/>
        <v>2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outlineLevel="1">
      <c r="A20" s="118">
        <f t="shared" si="6"/>
        <v>15</v>
      </c>
      <c r="B20" s="117"/>
      <c r="C20" s="314"/>
      <c r="D20" s="315" t="s">
        <v>320</v>
      </c>
      <c r="E20" s="124" t="s">
        <v>165</v>
      </c>
      <c r="F20" s="125"/>
      <c r="G20" s="272" t="s">
        <v>13</v>
      </c>
      <c r="H20" s="79" t="str">
        <f t="shared" si="0"/>
        <v>Non</v>
      </c>
      <c r="I20" s="119">
        <f t="shared" si="1"/>
        <v>27</v>
      </c>
      <c r="J20" s="186"/>
      <c r="K20" s="190">
        <f t="shared" si="2"/>
        <v>2</v>
      </c>
      <c r="L20" s="126"/>
      <c r="M20" s="120"/>
      <c r="N20" s="121">
        <v>13</v>
      </c>
      <c r="O20" s="120">
        <v>12</v>
      </c>
      <c r="P20" s="121"/>
      <c r="Q20" s="122"/>
      <c r="R20" s="123"/>
      <c r="S20" s="120"/>
      <c r="T20" s="121"/>
      <c r="U20" s="122"/>
      <c r="V20" s="123"/>
      <c r="W20" s="120"/>
      <c r="X20" s="244"/>
      <c r="Y20" s="252"/>
      <c r="Z20" s="244"/>
      <c r="AA20" s="245"/>
      <c r="AB20" s="123"/>
      <c r="AC20" s="120"/>
      <c r="AD20" s="121"/>
      <c r="AE20" s="122"/>
      <c r="AF20" s="123"/>
      <c r="AG20" s="120"/>
      <c r="AH20" s="244"/>
      <c r="AI20" s="252"/>
      <c r="AJ20" s="123"/>
      <c r="AK20" s="174"/>
      <c r="AL20" s="14">
        <f t="shared" si="3"/>
        <v>13</v>
      </c>
      <c r="AM20" s="15">
        <f t="shared" si="4"/>
        <v>2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118">
        <f t="shared" si="6"/>
        <v>16</v>
      </c>
      <c r="B21" s="117"/>
      <c r="C21" s="314"/>
      <c r="D21" s="124" t="s">
        <v>199</v>
      </c>
      <c r="E21" s="124" t="s">
        <v>200</v>
      </c>
      <c r="F21" s="125"/>
      <c r="G21" s="272" t="s">
        <v>42</v>
      </c>
      <c r="H21" s="79" t="str">
        <f t="shared" si="0"/>
        <v>Non</v>
      </c>
      <c r="I21" s="119">
        <f t="shared" si="1"/>
        <v>0</v>
      </c>
      <c r="J21" s="186"/>
      <c r="K21" s="190">
        <f t="shared" si="2"/>
        <v>0</v>
      </c>
      <c r="L21" s="126"/>
      <c r="M21" s="120"/>
      <c r="N21" s="121"/>
      <c r="O21" s="120"/>
      <c r="P21" s="121"/>
      <c r="Q21" s="122"/>
      <c r="R21" s="123"/>
      <c r="S21" s="120"/>
      <c r="T21" s="121"/>
      <c r="U21" s="122"/>
      <c r="V21" s="123"/>
      <c r="W21" s="120"/>
      <c r="X21" s="244"/>
      <c r="Y21" s="252"/>
      <c r="Z21" s="244"/>
      <c r="AA21" s="245"/>
      <c r="AB21" s="123"/>
      <c r="AC21" s="120"/>
      <c r="AD21" s="121"/>
      <c r="AE21" s="122"/>
      <c r="AF21" s="123"/>
      <c r="AG21" s="120"/>
      <c r="AH21" s="244"/>
      <c r="AI21" s="252"/>
      <c r="AJ21" s="123"/>
      <c r="AK21" s="174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118">
        <f t="shared" si="6"/>
        <v>17</v>
      </c>
      <c r="B22" s="117" t="s">
        <v>227</v>
      </c>
      <c r="C22" s="314"/>
      <c r="D22" s="124" t="s">
        <v>231</v>
      </c>
      <c r="E22" s="124" t="s">
        <v>69</v>
      </c>
      <c r="F22" s="125"/>
      <c r="G22" s="272" t="s">
        <v>42</v>
      </c>
      <c r="H22" s="79" t="str">
        <f t="shared" si="0"/>
        <v>Non</v>
      </c>
      <c r="I22" s="119">
        <f t="shared" si="1"/>
        <v>0</v>
      </c>
      <c r="J22" s="186"/>
      <c r="K22" s="190">
        <f t="shared" si="2"/>
        <v>0</v>
      </c>
      <c r="L22" s="126"/>
      <c r="M22" s="120"/>
      <c r="N22" s="121"/>
      <c r="O22" s="120"/>
      <c r="P22" s="121"/>
      <c r="Q22" s="122"/>
      <c r="R22" s="123"/>
      <c r="S22" s="120"/>
      <c r="T22" s="121"/>
      <c r="U22" s="122"/>
      <c r="V22" s="123"/>
      <c r="W22" s="120"/>
      <c r="X22" s="244"/>
      <c r="Y22" s="252"/>
      <c r="Z22" s="244"/>
      <c r="AA22" s="245"/>
      <c r="AB22" s="123"/>
      <c r="AC22" s="120"/>
      <c r="AD22" s="121"/>
      <c r="AE22" s="122"/>
      <c r="AF22" s="123"/>
      <c r="AG22" s="120"/>
      <c r="AH22" s="244"/>
      <c r="AI22" s="252"/>
      <c r="AJ22" s="123"/>
      <c r="AK22" s="174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118">
        <f t="shared" si="6"/>
        <v>18</v>
      </c>
      <c r="B23" s="117"/>
      <c r="C23" s="127"/>
      <c r="D23" s="124" t="s">
        <v>162</v>
      </c>
      <c r="E23" s="124" t="s">
        <v>163</v>
      </c>
      <c r="F23" s="125"/>
      <c r="G23" s="272" t="s">
        <v>36</v>
      </c>
      <c r="H23" s="79" t="str">
        <f t="shared" si="0"/>
        <v>Non</v>
      </c>
      <c r="I23" s="119">
        <f t="shared" si="1"/>
        <v>0</v>
      </c>
      <c r="J23" s="186"/>
      <c r="K23" s="190">
        <f t="shared" si="2"/>
        <v>0</v>
      </c>
      <c r="L23" s="126"/>
      <c r="M23" s="120"/>
      <c r="N23" s="121"/>
      <c r="O23" s="120"/>
      <c r="P23" s="121"/>
      <c r="Q23" s="122"/>
      <c r="R23" s="123"/>
      <c r="S23" s="120"/>
      <c r="T23" s="121"/>
      <c r="U23" s="122"/>
      <c r="V23" s="123"/>
      <c r="W23" s="120"/>
      <c r="X23" s="244"/>
      <c r="Y23" s="252"/>
      <c r="Z23" s="244"/>
      <c r="AA23" s="245"/>
      <c r="AB23" s="123"/>
      <c r="AC23" s="120"/>
      <c r="AD23" s="121"/>
      <c r="AE23" s="122"/>
      <c r="AF23" s="123"/>
      <c r="AG23" s="120"/>
      <c r="AH23" s="244"/>
      <c r="AI23" s="252"/>
      <c r="AJ23" s="123"/>
      <c r="AK23" s="174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>
      <c r="A24" s="118">
        <f t="shared" si="6"/>
        <v>19</v>
      </c>
      <c r="B24" s="117"/>
      <c r="C24" s="97"/>
      <c r="D24" s="102"/>
      <c r="E24" s="310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aca="true" t="shared" si="8" ref="AM24:AM29">COUNTA(L24:AK24)</f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outlineLevel="1">
      <c r="A25" s="118">
        <f t="shared" si="6"/>
        <v>20</v>
      </c>
      <c r="B25" s="96"/>
      <c r="C25" s="101"/>
      <c r="D25" s="102"/>
      <c r="E25" s="102"/>
      <c r="F25" s="103"/>
      <c r="G25" s="27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8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outlineLevel="1">
      <c r="A26" s="118">
        <f t="shared" si="6"/>
        <v>21</v>
      </c>
      <c r="B26" s="96"/>
      <c r="C26" s="97"/>
      <c r="D26" s="102"/>
      <c r="E26" s="310"/>
      <c r="F26" s="103"/>
      <c r="G26" s="27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t="shared" si="8"/>
        <v>0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</row>
    <row r="27" spans="1:55" s="3" customFormat="1" ht="24.75" customHeight="1" outlineLevel="1">
      <c r="A27" s="118">
        <f t="shared" si="6"/>
        <v>22</v>
      </c>
      <c r="B27" s="96"/>
      <c r="C27" s="97"/>
      <c r="D27" s="102"/>
      <c r="E27" s="310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8"/>
        <v>0</v>
      </c>
      <c r="AN27" s="19">
        <f t="shared" si="7"/>
        <v>0</v>
      </c>
      <c r="AO27" s="20">
        <f t="shared" si="7"/>
        <v>0</v>
      </c>
      <c r="AP27" s="20">
        <f t="shared" si="7"/>
        <v>0</v>
      </c>
      <c r="AQ27" s="20">
        <f t="shared" si="7"/>
        <v>0</v>
      </c>
      <c r="AR27" s="20">
        <f t="shared" si="7"/>
        <v>0</v>
      </c>
      <c r="AS27" s="20">
        <f t="shared" si="7"/>
        <v>0</v>
      </c>
      <c r="AT27" s="20">
        <f t="shared" si="7"/>
        <v>0</v>
      </c>
      <c r="AU27" s="20">
        <f t="shared" si="7"/>
        <v>0</v>
      </c>
      <c r="AV27" s="20">
        <f t="shared" si="7"/>
        <v>0</v>
      </c>
      <c r="AW27" s="20">
        <f t="shared" si="7"/>
        <v>0</v>
      </c>
      <c r="AX27" s="20">
        <f t="shared" si="7"/>
        <v>0</v>
      </c>
      <c r="AY27" s="20">
        <f t="shared" si="7"/>
        <v>0</v>
      </c>
      <c r="AZ27" s="20">
        <f t="shared" si="7"/>
        <v>0</v>
      </c>
      <c r="BA27" s="21">
        <f t="shared" si="7"/>
        <v>0</v>
      </c>
      <c r="BB27" s="16"/>
      <c r="BC27" s="16"/>
    </row>
    <row r="28" spans="1:55" s="3" customFormat="1" ht="24.75" customHeight="1" outlineLevel="1">
      <c r="A28" s="118">
        <f t="shared" si="6"/>
        <v>23</v>
      </c>
      <c r="B28" s="96"/>
      <c r="C28" s="101"/>
      <c r="D28" s="102"/>
      <c r="E28" s="102"/>
      <c r="F28" s="103"/>
      <c r="G28" s="27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8"/>
        <v>0</v>
      </c>
      <c r="AN28" s="19">
        <f t="shared" si="7"/>
        <v>0</v>
      </c>
      <c r="AO28" s="20">
        <f t="shared" si="7"/>
        <v>0</v>
      </c>
      <c r="AP28" s="20">
        <f t="shared" si="7"/>
        <v>0</v>
      </c>
      <c r="AQ28" s="20">
        <f t="shared" si="7"/>
        <v>0</v>
      </c>
      <c r="AR28" s="20">
        <f t="shared" si="7"/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0</v>
      </c>
      <c r="AY28" s="20">
        <f t="shared" si="7"/>
        <v>0</v>
      </c>
      <c r="AZ28" s="20">
        <f t="shared" si="7"/>
        <v>0</v>
      </c>
      <c r="BA28" s="21">
        <f t="shared" si="7"/>
        <v>0</v>
      </c>
      <c r="BB28" s="16"/>
      <c r="BC28" s="16"/>
    </row>
    <row r="29" spans="1:55" s="3" customFormat="1" ht="24.75" customHeight="1" outlineLevel="1">
      <c r="A29" s="118">
        <f t="shared" si="6"/>
        <v>24</v>
      </c>
      <c r="B29" s="96"/>
      <c r="C29" s="101"/>
      <c r="D29" s="102"/>
      <c r="E29" s="102"/>
      <c r="F29" s="103"/>
      <c r="G29" s="271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8"/>
        <v>0</v>
      </c>
      <c r="AN29" s="19">
        <f t="shared" si="7"/>
        <v>0</v>
      </c>
      <c r="AO29" s="20">
        <f t="shared" si="7"/>
        <v>0</v>
      </c>
      <c r="AP29" s="20">
        <f t="shared" si="7"/>
        <v>0</v>
      </c>
      <c r="AQ29" s="20">
        <f t="shared" si="7"/>
        <v>0</v>
      </c>
      <c r="AR29" s="20">
        <f t="shared" si="7"/>
        <v>0</v>
      </c>
      <c r="AS29" s="20">
        <f t="shared" si="7"/>
        <v>0</v>
      </c>
      <c r="AT29" s="20">
        <f t="shared" si="7"/>
        <v>0</v>
      </c>
      <c r="AU29" s="20">
        <f t="shared" si="7"/>
        <v>0</v>
      </c>
      <c r="AV29" s="20">
        <f t="shared" si="7"/>
        <v>0</v>
      </c>
      <c r="AW29" s="20">
        <f t="shared" si="7"/>
        <v>0</v>
      </c>
      <c r="AX29" s="20">
        <f t="shared" si="7"/>
        <v>0</v>
      </c>
      <c r="AY29" s="20">
        <f t="shared" si="7"/>
        <v>0</v>
      </c>
      <c r="AZ29" s="20">
        <f t="shared" si="7"/>
        <v>0</v>
      </c>
      <c r="BA29" s="21">
        <f t="shared" si="7"/>
        <v>0</v>
      </c>
      <c r="BB29" s="16"/>
      <c r="BC29" s="16"/>
    </row>
    <row r="30" spans="1:55" s="3" customFormat="1" ht="24.75" customHeight="1" outlineLevel="1" thickBot="1">
      <c r="A30" s="118">
        <f t="shared" si="6"/>
        <v>25</v>
      </c>
      <c r="B30" s="96"/>
      <c r="C30" s="101"/>
      <c r="D30" s="102"/>
      <c r="E30" s="102"/>
      <c r="F30" s="103"/>
      <c r="G30" s="271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4"/>
        <v>0</v>
      </c>
      <c r="AN30" s="19">
        <f t="shared" si="7"/>
        <v>0</v>
      </c>
      <c r="AO30" s="20">
        <f t="shared" si="7"/>
        <v>0</v>
      </c>
      <c r="AP30" s="20">
        <f t="shared" si="7"/>
        <v>0</v>
      </c>
      <c r="AQ30" s="20">
        <f t="shared" si="7"/>
        <v>0</v>
      </c>
      <c r="AR30" s="20">
        <f t="shared" si="7"/>
        <v>0</v>
      </c>
      <c r="AS30" s="20">
        <f t="shared" si="7"/>
        <v>0</v>
      </c>
      <c r="AT30" s="20">
        <f t="shared" si="7"/>
        <v>0</v>
      </c>
      <c r="AU30" s="20">
        <f t="shared" si="7"/>
        <v>0</v>
      </c>
      <c r="AV30" s="20">
        <f t="shared" si="7"/>
        <v>0</v>
      </c>
      <c r="AW30" s="20">
        <f t="shared" si="7"/>
        <v>0</v>
      </c>
      <c r="AX30" s="20">
        <f t="shared" si="7"/>
        <v>0</v>
      </c>
      <c r="AY30" s="20">
        <f t="shared" si="7"/>
        <v>0</v>
      </c>
      <c r="AZ30" s="20">
        <f t="shared" si="7"/>
        <v>0</v>
      </c>
      <c r="BA30" s="21">
        <f t="shared" si="7"/>
        <v>0</v>
      </c>
      <c r="BB30" s="16"/>
      <c r="BC30" s="16"/>
    </row>
    <row r="31" spans="1:55" s="3" customFormat="1" ht="24.75" customHeight="1" thickBot="1">
      <c r="A31" s="175"/>
      <c r="B31" s="176"/>
      <c r="C31" s="177" t="s">
        <v>10</v>
      </c>
      <c r="D31" s="177"/>
      <c r="E31" s="177"/>
      <c r="F31" s="177"/>
      <c r="G31" s="279"/>
      <c r="H31" s="176"/>
      <c r="I31" s="48"/>
      <c r="J31" s="187"/>
      <c r="K31" s="193"/>
      <c r="L31" s="178">
        <f>COUNT(L$6:L30)</f>
        <v>0</v>
      </c>
      <c r="M31" s="179">
        <f>COUNT(M$6:M30)</f>
        <v>0</v>
      </c>
      <c r="N31" s="180">
        <f>COUNT(N$6:N30)</f>
        <v>14</v>
      </c>
      <c r="O31" s="179">
        <f>COUNT(O$6:O30)</f>
        <v>14</v>
      </c>
      <c r="P31" s="180">
        <f>COUNT(P$6:P30)</f>
        <v>0</v>
      </c>
      <c r="Q31" s="181">
        <f>COUNT(Q$6:Q30)</f>
        <v>0</v>
      </c>
      <c r="R31" s="182">
        <f>COUNT(R$6:R30)</f>
        <v>13</v>
      </c>
      <c r="S31" s="179">
        <f>COUNT(S$6:S30)</f>
        <v>13</v>
      </c>
      <c r="T31" s="180">
        <f>COUNT(T$6:T30)</f>
        <v>0</v>
      </c>
      <c r="U31" s="181">
        <f>COUNT(U$6:U30)</f>
        <v>0</v>
      </c>
      <c r="V31" s="182">
        <f>COUNT(V$6:V30)</f>
        <v>0</v>
      </c>
      <c r="W31" s="179">
        <f>COUNT(W$6:W30)</f>
        <v>0</v>
      </c>
      <c r="X31" s="246">
        <f>COUNT(X$6:X30)</f>
        <v>0</v>
      </c>
      <c r="Y31" s="253">
        <f>COUNT(Y$6:Y30)</f>
        <v>0</v>
      </c>
      <c r="Z31" s="246">
        <f>COUNT(Z$6:Z30)</f>
        <v>0</v>
      </c>
      <c r="AA31" s="247">
        <f>COUNT(AA$6:AA30)</f>
        <v>0</v>
      </c>
      <c r="AB31" s="182">
        <f>COUNT(AB$6:AB30)</f>
        <v>0</v>
      </c>
      <c r="AC31" s="179">
        <f>COUNT(AC$6:AC30)</f>
        <v>0</v>
      </c>
      <c r="AD31" s="180">
        <f>COUNT(AD$6:AD30)</f>
        <v>0</v>
      </c>
      <c r="AE31" s="181">
        <f>COUNT(AE$6:AE30)</f>
        <v>0</v>
      </c>
      <c r="AF31" s="182">
        <f>COUNT(AF$6:AF30)</f>
        <v>0</v>
      </c>
      <c r="AG31" s="179">
        <f>COUNT(AG$6:AG30)</f>
        <v>0</v>
      </c>
      <c r="AH31" s="246">
        <f>COUNT(AH$6:AH30)</f>
        <v>0</v>
      </c>
      <c r="AI31" s="253">
        <f>COUNT(AI$6:AI30)</f>
        <v>0</v>
      </c>
      <c r="AJ31" s="182">
        <f>COUNT(AJ$6:AJ30)</f>
        <v>0</v>
      </c>
      <c r="AK31" s="183">
        <f>COUNT(AK$6:AK30)</f>
        <v>0</v>
      </c>
      <c r="AL31" s="14"/>
      <c r="AM31" s="15"/>
      <c r="AN31" s="22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4"/>
      <c r="BB31" s="16"/>
      <c r="BC31" s="16"/>
    </row>
    <row r="32" spans="1:55" ht="23.25" customHeight="1">
      <c r="A32" s="46"/>
      <c r="B32" s="80"/>
      <c r="D32" s="82"/>
      <c r="E32" s="82"/>
      <c r="F32" s="44" t="s">
        <v>29</v>
      </c>
      <c r="G32" s="83">
        <f>Nbcourse</f>
        <v>3</v>
      </c>
      <c r="I32" s="84"/>
      <c r="J32" s="46"/>
      <c r="K32" s="46"/>
      <c r="M32" s="85"/>
      <c r="N32" s="18"/>
      <c r="O32" s="18"/>
      <c r="T32" s="86"/>
      <c r="U32" s="18"/>
      <c r="V32" s="18"/>
      <c r="W32" s="18"/>
      <c r="X32" s="44" t="s">
        <v>30</v>
      </c>
      <c r="Y32" s="45">
        <f>classé/2</f>
        <v>2</v>
      </c>
      <c r="Z32" s="86" t="s">
        <v>31</v>
      </c>
      <c r="AA32" s="18"/>
      <c r="AB32" s="18"/>
      <c r="AC32" s="18"/>
      <c r="AD32" s="18"/>
      <c r="AE32" s="18"/>
      <c r="AF32" s="44"/>
      <c r="AG32" s="45"/>
      <c r="AH32" s="18"/>
      <c r="AI32" s="18"/>
      <c r="AJ32" s="18"/>
      <c r="AK32" s="8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  <row r="33" spans="1:55" ht="12.75">
      <c r="A33" s="46"/>
      <c r="B33" s="46"/>
      <c r="C33" s="82"/>
      <c r="D33" s="82"/>
      <c r="E33" s="82"/>
      <c r="F33" s="82"/>
      <c r="G33" s="280"/>
      <c r="H33" s="46"/>
      <c r="I33" s="84"/>
      <c r="J33" s="46"/>
      <c r="K33" s="4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  <row r="34" spans="1:55" ht="12.75">
      <c r="A34" s="46"/>
      <c r="B34" s="46"/>
      <c r="C34" s="88"/>
      <c r="D34" s="82"/>
      <c r="E34" s="82"/>
      <c r="F34" s="82"/>
      <c r="G34" s="280"/>
      <c r="H34" s="46"/>
      <c r="I34" s="84"/>
      <c r="J34" s="46"/>
      <c r="K34" s="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87"/>
      <c r="AL34" s="87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7"/>
    </row>
    <row r="35" spans="1:55" ht="12.75">
      <c r="A35" s="46"/>
      <c r="B35" s="46"/>
      <c r="C35" s="88"/>
      <c r="D35" s="82"/>
      <c r="E35" s="82"/>
      <c r="F35" s="82"/>
      <c r="G35" s="280"/>
      <c r="H35" s="46"/>
      <c r="I35" s="84"/>
      <c r="J35" s="46"/>
      <c r="K35" s="4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87"/>
      <c r="AL35" s="87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7"/>
      <c r="BC35" s="17"/>
    </row>
    <row r="36" spans="1:55" ht="12.75">
      <c r="A36" s="46"/>
      <c r="B36" s="46"/>
      <c r="C36" s="88"/>
      <c r="D36" s="82"/>
      <c r="E36" s="82"/>
      <c r="F36" s="82"/>
      <c r="G36" s="280"/>
      <c r="H36" s="46"/>
      <c r="I36" s="84"/>
      <c r="J36" s="46"/>
      <c r="K36" s="46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87"/>
      <c r="AL36" s="87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7"/>
      <c r="BC36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31496062992125984" bottom="0.3937007874015748" header="0.1968503937007874" footer="0.1968503937007874"/>
  <pageSetup fitToHeight="2" horizontalDpi="600" verticalDpi="600"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H31"/>
  <sheetViews>
    <sheetView tabSelected="1" zoomScale="75" zoomScaleNormal="75" zoomScalePageLayoutView="0" workbookViewId="0" topLeftCell="A1">
      <pane xSplit="11" ySplit="5" topLeftCell="L9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205" t="s">
        <v>307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/>
      <c r="M3" s="358"/>
      <c r="N3" s="359" t="s">
        <v>57</v>
      </c>
      <c r="O3" s="358"/>
      <c r="P3" s="359"/>
      <c r="Q3" s="358"/>
      <c r="R3" s="359" t="s">
        <v>12</v>
      </c>
      <c r="S3" s="358"/>
      <c r="T3" s="359" t="s">
        <v>6</v>
      </c>
      <c r="U3" s="358"/>
      <c r="V3" s="357"/>
      <c r="W3" s="367"/>
      <c r="X3" s="372"/>
      <c r="Y3" s="374"/>
      <c r="Z3" s="372"/>
      <c r="AA3" s="373"/>
      <c r="AB3" s="357"/>
      <c r="AC3" s="358"/>
      <c r="AD3" s="357"/>
      <c r="AE3" s="367"/>
      <c r="AF3" s="357"/>
      <c r="AG3" s="358"/>
      <c r="AH3" s="372"/>
      <c r="AI3" s="374"/>
      <c r="AJ3" s="359"/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65"/>
      <c r="M5" s="202"/>
      <c r="N5" s="265" t="s">
        <v>325</v>
      </c>
      <c r="O5" s="202" t="s">
        <v>325</v>
      </c>
      <c r="P5" s="265"/>
      <c r="Q5" s="202"/>
      <c r="R5" s="265" t="s">
        <v>378</v>
      </c>
      <c r="S5" s="202" t="s">
        <v>325</v>
      </c>
      <c r="T5" s="265"/>
      <c r="U5" s="202"/>
      <c r="V5" s="265"/>
      <c r="W5" s="202"/>
      <c r="X5" s="266"/>
      <c r="Y5" s="239"/>
      <c r="Z5" s="266"/>
      <c r="AA5" s="239"/>
      <c r="AB5" s="341"/>
      <c r="AC5" s="202"/>
      <c r="AD5" s="341"/>
      <c r="AE5" s="202"/>
      <c r="AF5" s="341"/>
      <c r="AG5" s="202"/>
      <c r="AH5" s="342"/>
      <c r="AI5" s="239"/>
      <c r="AJ5" s="265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96"/>
      <c r="C6" s="116"/>
      <c r="D6" s="343" t="s">
        <v>325</v>
      </c>
      <c r="E6" s="343" t="s">
        <v>69</v>
      </c>
      <c r="F6" s="110"/>
      <c r="G6" s="349" t="s">
        <v>366</v>
      </c>
      <c r="H6" s="79" t="str">
        <f aca="true" t="shared" si="0" ref="H6:H25">IF(COUNTA(L6:AK6)&lt;classé,"Non","Oui")</f>
        <v>Oui</v>
      </c>
      <c r="I6" s="95">
        <f aca="true" t="shared" si="1" ref="I6:I25">SUM(L6:AK6)-SUM(AN6:BA6)+K6</f>
        <v>156</v>
      </c>
      <c r="J6" s="184"/>
      <c r="K6" s="188">
        <f aca="true" t="shared" si="2" ref="K6:K25">COUNTIF(L$5:AK$5,$D6)*2+IF(ISBLANK(AJ6),0,20)</f>
        <v>6</v>
      </c>
      <c r="L6" s="111"/>
      <c r="M6" s="51"/>
      <c r="N6" s="112">
        <v>50</v>
      </c>
      <c r="O6" s="51">
        <v>50</v>
      </c>
      <c r="P6" s="112"/>
      <c r="Q6" s="106"/>
      <c r="R6" s="113">
        <v>26</v>
      </c>
      <c r="S6" s="51">
        <v>50</v>
      </c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25">MAX(L6:AK6)</f>
        <v>50</v>
      </c>
      <c r="AM6" s="15">
        <f aca="true" t="shared" si="4" ref="AM6:AM25">COUNTA(L6:AK6)</f>
        <v>4</v>
      </c>
      <c r="AN6" s="19">
        <f aca="true" t="shared" si="5" ref="AN6:BA12">IF($AM6&gt;Nbcourse+AN$3-1-$J6,LARGE($L6:$AK6,Nbcourse+AN$3-$J6),0)</f>
        <v>26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</row>
    <row r="7" spans="1:60" s="232" customFormat="1" ht="24.75" customHeight="1">
      <c r="A7" s="79">
        <f>A6+1</f>
        <v>2</v>
      </c>
      <c r="B7" s="96"/>
      <c r="C7" s="101"/>
      <c r="D7" s="310" t="s">
        <v>326</v>
      </c>
      <c r="E7" s="310" t="s">
        <v>327</v>
      </c>
      <c r="F7" s="103"/>
      <c r="G7" s="316" t="s">
        <v>380</v>
      </c>
      <c r="H7" s="79" t="str">
        <f t="shared" si="0"/>
        <v>Oui</v>
      </c>
      <c r="I7" s="52">
        <f t="shared" si="1"/>
        <v>112</v>
      </c>
      <c r="J7" s="185"/>
      <c r="K7" s="189">
        <f t="shared" si="2"/>
        <v>0</v>
      </c>
      <c r="L7" s="53"/>
      <c r="M7" s="54"/>
      <c r="N7" s="99">
        <v>32</v>
      </c>
      <c r="O7" s="54">
        <v>40</v>
      </c>
      <c r="P7" s="99"/>
      <c r="Q7" s="100"/>
      <c r="R7" s="104">
        <v>40</v>
      </c>
      <c r="S7" s="54">
        <v>32</v>
      </c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40</v>
      </c>
      <c r="AM7" s="18">
        <f t="shared" si="4"/>
        <v>4</v>
      </c>
      <c r="AN7" s="229">
        <f t="shared" si="5"/>
        <v>32</v>
      </c>
      <c r="AO7" s="14">
        <f t="shared" si="5"/>
        <v>0</v>
      </c>
      <c r="AP7" s="14">
        <f t="shared" si="5"/>
        <v>0</v>
      </c>
      <c r="AQ7" s="14">
        <f t="shared" si="5"/>
        <v>0</v>
      </c>
      <c r="AR7" s="14">
        <f t="shared" si="5"/>
        <v>0</v>
      </c>
      <c r="AS7" s="14">
        <f t="shared" si="5"/>
        <v>0</v>
      </c>
      <c r="AT7" s="14">
        <f t="shared" si="5"/>
        <v>0</v>
      </c>
      <c r="AU7" s="14">
        <f t="shared" si="5"/>
        <v>0</v>
      </c>
      <c r="AV7" s="14">
        <f t="shared" si="5"/>
        <v>0</v>
      </c>
      <c r="AW7" s="14">
        <f t="shared" si="5"/>
        <v>0</v>
      </c>
      <c r="AX7" s="14">
        <f t="shared" si="5"/>
        <v>0</v>
      </c>
      <c r="AY7" s="14">
        <f t="shared" si="5"/>
        <v>0</v>
      </c>
      <c r="AZ7" s="14">
        <f t="shared" si="5"/>
        <v>0</v>
      </c>
      <c r="BA7" s="230">
        <f t="shared" si="5"/>
        <v>0</v>
      </c>
      <c r="BB7" s="231"/>
      <c r="BC7" s="231"/>
      <c r="BE7" s="313"/>
      <c r="BF7" s="313"/>
      <c r="BG7" s="313"/>
      <c r="BH7" s="313"/>
    </row>
    <row r="8" spans="1:55" s="232" customFormat="1" ht="24.75" customHeight="1">
      <c r="A8" s="79">
        <f>A7+1</f>
        <v>3</v>
      </c>
      <c r="B8" s="96"/>
      <c r="C8" s="101"/>
      <c r="D8" s="310" t="s">
        <v>329</v>
      </c>
      <c r="E8" s="310" t="s">
        <v>328</v>
      </c>
      <c r="F8" s="103"/>
      <c r="G8" s="316" t="s">
        <v>366</v>
      </c>
      <c r="H8" s="79" t="str">
        <f t="shared" si="0"/>
        <v>Oui</v>
      </c>
      <c r="I8" s="52">
        <f t="shared" si="1"/>
        <v>108</v>
      </c>
      <c r="J8" s="185"/>
      <c r="K8" s="189">
        <f t="shared" si="2"/>
        <v>0</v>
      </c>
      <c r="L8" s="53"/>
      <c r="M8" s="54"/>
      <c r="N8" s="99">
        <v>26</v>
      </c>
      <c r="O8" s="54">
        <v>32</v>
      </c>
      <c r="P8" s="99"/>
      <c r="Q8" s="100"/>
      <c r="R8" s="104">
        <v>50</v>
      </c>
      <c r="S8" s="54">
        <v>26</v>
      </c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50</v>
      </c>
      <c r="AM8" s="18">
        <f t="shared" si="4"/>
        <v>4</v>
      </c>
      <c r="AN8" s="229">
        <f t="shared" si="5"/>
        <v>26</v>
      </c>
      <c r="AO8" s="14">
        <f t="shared" si="5"/>
        <v>0</v>
      </c>
      <c r="AP8" s="14">
        <f t="shared" si="5"/>
        <v>0</v>
      </c>
      <c r="AQ8" s="14">
        <f t="shared" si="5"/>
        <v>0</v>
      </c>
      <c r="AR8" s="14">
        <f t="shared" si="5"/>
        <v>0</v>
      </c>
      <c r="AS8" s="14">
        <f t="shared" si="5"/>
        <v>0</v>
      </c>
      <c r="AT8" s="14">
        <f t="shared" si="5"/>
        <v>0</v>
      </c>
      <c r="AU8" s="14">
        <f t="shared" si="5"/>
        <v>0</v>
      </c>
      <c r="AV8" s="14">
        <f t="shared" si="5"/>
        <v>0</v>
      </c>
      <c r="AW8" s="14">
        <f t="shared" si="5"/>
        <v>0</v>
      </c>
      <c r="AX8" s="14">
        <f t="shared" si="5"/>
        <v>0</v>
      </c>
      <c r="AY8" s="14">
        <f t="shared" si="5"/>
        <v>0</v>
      </c>
      <c r="AZ8" s="14">
        <f t="shared" si="5"/>
        <v>0</v>
      </c>
      <c r="BA8" s="230">
        <f t="shared" si="5"/>
        <v>0</v>
      </c>
      <c r="BB8" s="231"/>
      <c r="BC8" s="231"/>
    </row>
    <row r="9" spans="1:55" s="232" customFormat="1" ht="42" customHeight="1">
      <c r="A9" s="79">
        <f>A8+1</f>
        <v>4</v>
      </c>
      <c r="B9" s="96"/>
      <c r="C9" s="101"/>
      <c r="D9" s="310" t="s">
        <v>330</v>
      </c>
      <c r="E9" s="310" t="s">
        <v>318</v>
      </c>
      <c r="F9" s="103"/>
      <c r="G9" s="316" t="s">
        <v>380</v>
      </c>
      <c r="H9" s="79" t="str">
        <f t="shared" si="0"/>
        <v>Oui</v>
      </c>
      <c r="I9" s="52">
        <f t="shared" si="1"/>
        <v>98</v>
      </c>
      <c r="J9" s="185"/>
      <c r="K9" s="189">
        <f t="shared" si="2"/>
        <v>0</v>
      </c>
      <c r="L9" s="53"/>
      <c r="M9" s="54"/>
      <c r="N9" s="99">
        <v>40</v>
      </c>
      <c r="O9" s="54">
        <v>26</v>
      </c>
      <c r="P9" s="99"/>
      <c r="Q9" s="100"/>
      <c r="R9" s="104">
        <v>32</v>
      </c>
      <c r="S9" s="54">
        <v>22</v>
      </c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40</v>
      </c>
      <c r="AM9" s="18">
        <f t="shared" si="4"/>
        <v>4</v>
      </c>
      <c r="AN9" s="229">
        <f t="shared" si="5"/>
        <v>22</v>
      </c>
      <c r="AO9" s="14">
        <f t="shared" si="5"/>
        <v>0</v>
      </c>
      <c r="AP9" s="14">
        <f t="shared" si="5"/>
        <v>0</v>
      </c>
      <c r="AQ9" s="14">
        <f t="shared" si="5"/>
        <v>0</v>
      </c>
      <c r="AR9" s="14">
        <f t="shared" si="5"/>
        <v>0</v>
      </c>
      <c r="AS9" s="14">
        <f t="shared" si="5"/>
        <v>0</v>
      </c>
      <c r="AT9" s="14">
        <f t="shared" si="5"/>
        <v>0</v>
      </c>
      <c r="AU9" s="14">
        <f t="shared" si="5"/>
        <v>0</v>
      </c>
      <c r="AV9" s="14">
        <f t="shared" si="5"/>
        <v>0</v>
      </c>
      <c r="AW9" s="14">
        <f t="shared" si="5"/>
        <v>0</v>
      </c>
      <c r="AX9" s="14">
        <f t="shared" si="5"/>
        <v>0</v>
      </c>
      <c r="AY9" s="14">
        <f t="shared" si="5"/>
        <v>0</v>
      </c>
      <c r="AZ9" s="14">
        <f t="shared" si="5"/>
        <v>0</v>
      </c>
      <c r="BA9" s="230">
        <f t="shared" si="5"/>
        <v>0</v>
      </c>
      <c r="BB9" s="231"/>
      <c r="BC9" s="231"/>
    </row>
    <row r="10" spans="1:55" s="232" customFormat="1" ht="24.75" customHeight="1" outlineLevel="1">
      <c r="A10" s="79">
        <f>A9+1</f>
        <v>5</v>
      </c>
      <c r="B10" s="96"/>
      <c r="C10" s="101"/>
      <c r="D10" s="310" t="s">
        <v>378</v>
      </c>
      <c r="E10" s="310" t="s">
        <v>379</v>
      </c>
      <c r="F10" s="103"/>
      <c r="G10" s="316" t="s">
        <v>366</v>
      </c>
      <c r="H10" s="79" t="str">
        <f t="shared" si="0"/>
        <v>Non</v>
      </c>
      <c r="I10" s="52">
        <f t="shared" si="1"/>
        <v>64</v>
      </c>
      <c r="J10" s="185"/>
      <c r="K10" s="189">
        <f t="shared" si="2"/>
        <v>2</v>
      </c>
      <c r="L10" s="53"/>
      <c r="M10" s="54"/>
      <c r="N10" s="99"/>
      <c r="O10" s="54"/>
      <c r="P10" s="99"/>
      <c r="Q10" s="100"/>
      <c r="R10" s="104">
        <v>22</v>
      </c>
      <c r="S10" s="54">
        <v>40</v>
      </c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40</v>
      </c>
      <c r="AM10" s="18">
        <f t="shared" si="4"/>
        <v>2</v>
      </c>
      <c r="AN10" s="229">
        <f t="shared" si="5"/>
        <v>0</v>
      </c>
      <c r="AO10" s="14">
        <f t="shared" si="5"/>
        <v>0</v>
      </c>
      <c r="AP10" s="14">
        <f t="shared" si="5"/>
        <v>0</v>
      </c>
      <c r="AQ10" s="14">
        <f t="shared" si="5"/>
        <v>0</v>
      </c>
      <c r="AR10" s="14">
        <f t="shared" si="5"/>
        <v>0</v>
      </c>
      <c r="AS10" s="14">
        <f t="shared" si="5"/>
        <v>0</v>
      </c>
      <c r="AT10" s="14">
        <f t="shared" si="5"/>
        <v>0</v>
      </c>
      <c r="AU10" s="14">
        <f t="shared" si="5"/>
        <v>0</v>
      </c>
      <c r="AV10" s="14">
        <f t="shared" si="5"/>
        <v>0</v>
      </c>
      <c r="AW10" s="14">
        <f t="shared" si="5"/>
        <v>0</v>
      </c>
      <c r="AX10" s="14">
        <f t="shared" si="5"/>
        <v>0</v>
      </c>
      <c r="AY10" s="14">
        <f t="shared" si="5"/>
        <v>0</v>
      </c>
      <c r="AZ10" s="14">
        <f t="shared" si="5"/>
        <v>0</v>
      </c>
      <c r="BA10" s="230">
        <f t="shared" si="5"/>
        <v>0</v>
      </c>
      <c r="BB10" s="231"/>
      <c r="BC10" s="231"/>
    </row>
    <row r="11" spans="1:55" s="232" customFormat="1" ht="24.75" customHeight="1" outlineLevel="1">
      <c r="A11" s="79">
        <f aca="true" t="shared" si="6" ref="A11:A25">A10+1</f>
        <v>6</v>
      </c>
      <c r="B11" s="96"/>
      <c r="C11" s="101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0</v>
      </c>
      <c r="AM11" s="18">
        <f t="shared" si="4"/>
        <v>0</v>
      </c>
      <c r="AN11" s="229">
        <f t="shared" si="5"/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">
        <f t="shared" si="5"/>
        <v>0</v>
      </c>
      <c r="AU11" s="14">
        <f t="shared" si="5"/>
        <v>0</v>
      </c>
      <c r="AV11" s="14">
        <f t="shared" si="5"/>
        <v>0</v>
      </c>
      <c r="AW11" s="14">
        <f t="shared" si="5"/>
        <v>0</v>
      </c>
      <c r="AX11" s="14">
        <f t="shared" si="5"/>
        <v>0</v>
      </c>
      <c r="AY11" s="14">
        <f t="shared" si="5"/>
        <v>0</v>
      </c>
      <c r="AZ11" s="14">
        <f t="shared" si="5"/>
        <v>0</v>
      </c>
      <c r="BA11" s="230">
        <f t="shared" si="5"/>
        <v>0</v>
      </c>
      <c r="BB11" s="231"/>
      <c r="BC11" s="231"/>
    </row>
    <row r="12" spans="1:55" s="3" customFormat="1" ht="24.75" customHeight="1" outlineLevel="1">
      <c r="A12" s="79">
        <f t="shared" si="6"/>
        <v>7</v>
      </c>
      <c r="B12" s="96"/>
      <c r="C12" s="101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 outlineLevel="1">
      <c r="A13" s="118">
        <f t="shared" si="6"/>
        <v>8</v>
      </c>
      <c r="B13" s="96"/>
      <c r="C13" s="127"/>
      <c r="D13" s="102"/>
      <c r="E13" s="102"/>
      <c r="F13" s="103"/>
      <c r="G13" s="271"/>
      <c r="H13" s="118" t="str">
        <f t="shared" si="0"/>
        <v>Non</v>
      </c>
      <c r="I13" s="119">
        <f t="shared" si="1"/>
        <v>0</v>
      </c>
      <c r="J13" s="186"/>
      <c r="K13" s="189">
        <f t="shared" si="2"/>
        <v>0</v>
      </c>
      <c r="L13" s="126"/>
      <c r="M13" s="120"/>
      <c r="N13" s="121"/>
      <c r="O13" s="120"/>
      <c r="P13" s="121"/>
      <c r="Q13" s="122"/>
      <c r="R13" s="123"/>
      <c r="S13" s="120"/>
      <c r="T13" s="121"/>
      <c r="U13" s="122"/>
      <c r="V13" s="123"/>
      <c r="W13" s="120"/>
      <c r="X13" s="123"/>
      <c r="Y13" s="120"/>
      <c r="Z13" s="123"/>
      <c r="AA13" s="122"/>
      <c r="AB13" s="123"/>
      <c r="AC13" s="120"/>
      <c r="AD13" s="121"/>
      <c r="AE13" s="122"/>
      <c r="AF13" s="123"/>
      <c r="AG13" s="120"/>
      <c r="AH13" s="123"/>
      <c r="AI13" s="120"/>
      <c r="AJ13" s="123"/>
      <c r="AK13" s="174"/>
      <c r="AL13" s="14">
        <f t="shared" si="3"/>
        <v>0</v>
      </c>
      <c r="AM13" s="15">
        <f t="shared" si="4"/>
        <v>0</v>
      </c>
      <c r="AN13" s="19">
        <f aca="true" t="shared" si="7" ref="AN13:BA25">IF($AM13&gt;Nbcourse+AN$3-1-$J13,LARGE($L13:$AK13,Nbcourse+AN$3-$J13),0)</f>
        <v>0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0</v>
      </c>
      <c r="AW13" s="20">
        <f t="shared" si="7"/>
        <v>0</v>
      </c>
      <c r="AX13" s="20">
        <f t="shared" si="7"/>
        <v>0</v>
      </c>
      <c r="AY13" s="20">
        <f t="shared" si="7"/>
        <v>0</v>
      </c>
      <c r="AZ13" s="20">
        <f t="shared" si="7"/>
        <v>0</v>
      </c>
      <c r="BA13" s="21">
        <f t="shared" si="7"/>
        <v>0</v>
      </c>
      <c r="BB13" s="16"/>
      <c r="BC13" s="16"/>
    </row>
    <row r="14" spans="1:55" s="3" customFormat="1" ht="24.75" customHeight="1" outlineLevel="1">
      <c r="A14" s="79">
        <f t="shared" si="6"/>
        <v>9</v>
      </c>
      <c r="B14" s="96"/>
      <c r="C14" s="101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7"/>
        <v>0</v>
      </c>
      <c r="AO14" s="20">
        <f t="shared" si="7"/>
        <v>0</v>
      </c>
      <c r="AP14" s="20">
        <f t="shared" si="7"/>
        <v>0</v>
      </c>
      <c r="AQ14" s="20">
        <f t="shared" si="7"/>
        <v>0</v>
      </c>
      <c r="AR14" s="20">
        <f t="shared" si="7"/>
        <v>0</v>
      </c>
      <c r="AS14" s="20">
        <f t="shared" si="7"/>
        <v>0</v>
      </c>
      <c r="AT14" s="20">
        <f t="shared" si="7"/>
        <v>0</v>
      </c>
      <c r="AU14" s="20">
        <f t="shared" si="7"/>
        <v>0</v>
      </c>
      <c r="AV14" s="20">
        <f t="shared" si="7"/>
        <v>0</v>
      </c>
      <c r="AW14" s="20">
        <f t="shared" si="7"/>
        <v>0</v>
      </c>
      <c r="AX14" s="20">
        <f t="shared" si="7"/>
        <v>0</v>
      </c>
      <c r="AY14" s="20">
        <f t="shared" si="7"/>
        <v>0</v>
      </c>
      <c r="AZ14" s="20">
        <f t="shared" si="7"/>
        <v>0</v>
      </c>
      <c r="BA14" s="21">
        <f t="shared" si="7"/>
        <v>0</v>
      </c>
      <c r="BB14" s="16"/>
      <c r="BC14" s="16"/>
    </row>
    <row r="15" spans="1:55" s="3" customFormat="1" ht="24.75" customHeight="1" outlineLevel="1">
      <c r="A15" s="79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6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5">
        <f t="shared" si="4"/>
        <v>0</v>
      </c>
      <c r="AN15" s="19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</row>
    <row r="16" spans="1:55" s="3" customFormat="1" ht="24.75" customHeight="1" outlineLevel="1">
      <c r="A16" s="79">
        <f t="shared" si="6"/>
        <v>11</v>
      </c>
      <c r="B16" s="96"/>
      <c r="C16" s="101"/>
      <c r="D16" s="102"/>
      <c r="E16" s="102"/>
      <c r="F16" s="103"/>
      <c r="G16" s="10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5">
        <f t="shared" si="4"/>
        <v>0</v>
      </c>
      <c r="AN16" s="19">
        <f t="shared" si="7"/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 outlineLevel="1">
      <c r="A17" s="79">
        <f t="shared" si="6"/>
        <v>12</v>
      </c>
      <c r="B17" s="96"/>
      <c r="C17" s="101"/>
      <c r="D17" s="102"/>
      <c r="E17" s="102"/>
      <c r="F17" s="103"/>
      <c r="G17" s="101"/>
      <c r="H17" s="79" t="str">
        <f t="shared" si="0"/>
        <v>Non</v>
      </c>
      <c r="I17" s="52">
        <f t="shared" si="1"/>
        <v>0</v>
      </c>
      <c r="J17" s="186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 outlineLevel="1">
      <c r="A18" s="79">
        <f t="shared" si="6"/>
        <v>13</v>
      </c>
      <c r="B18" s="96"/>
      <c r="C18" s="97"/>
      <c r="D18" s="102"/>
      <c r="E18" s="102"/>
      <c r="F18" s="103"/>
      <c r="G18" s="10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outlineLevel="1">
      <c r="A19" s="79">
        <f t="shared" si="6"/>
        <v>14</v>
      </c>
      <c r="B19" s="96"/>
      <c r="C19" s="97"/>
      <c r="D19" s="102"/>
      <c r="E19" s="102"/>
      <c r="F19" s="103"/>
      <c r="G19" s="101"/>
      <c r="H19" s="79" t="str">
        <f t="shared" si="0"/>
        <v>Non</v>
      </c>
      <c r="I19" s="52">
        <f t="shared" si="1"/>
        <v>0</v>
      </c>
      <c r="J19" s="186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outlineLevel="1">
      <c r="A20" s="79">
        <f t="shared" si="6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79">
        <f t="shared" si="6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79">
        <f t="shared" si="6"/>
        <v>17</v>
      </c>
      <c r="B22" s="96"/>
      <c r="C22" s="97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>COUNTA(L22:AK22)</f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6"/>
        <v>18</v>
      </c>
      <c r="B23" s="96"/>
      <c r="C23" s="97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>COUNTA(L23:AK23)</f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>
      <c r="A24" s="79">
        <f t="shared" si="6"/>
        <v>19</v>
      </c>
      <c r="B24" s="96"/>
      <c r="C24" s="97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>COUNTA(L24:AK24)</f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42.75" customHeight="1" outlineLevel="1" thickBot="1">
      <c r="A25" s="79">
        <f t="shared" si="6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4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4</v>
      </c>
      <c r="O26" s="179">
        <f>COUNT(O$6:O25)</f>
        <v>4</v>
      </c>
      <c r="P26" s="180">
        <f>COUNT(P$6:P25)</f>
        <v>0</v>
      </c>
      <c r="Q26" s="181">
        <f>COUNT(Q$6:Q25)</f>
        <v>0</v>
      </c>
      <c r="R26" s="182">
        <f>COUNT(R$6:R25)</f>
        <v>5</v>
      </c>
      <c r="S26" s="179">
        <f>COUNT(S$6:S25)</f>
        <v>5</v>
      </c>
      <c r="T26" s="180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246">
        <f>COUNT(X$6:X25)</f>
        <v>0</v>
      </c>
      <c r="Y26" s="253">
        <f>COUNT(Y$6:Y25)</f>
        <v>0</v>
      </c>
      <c r="Z26" s="246">
        <f>COUNT(Z$6:Z25)</f>
        <v>0</v>
      </c>
      <c r="AA26" s="247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246">
        <f>COUNT(AH$6:AH25)</f>
        <v>0</v>
      </c>
      <c r="AI26" s="253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/>
      <c r="G27" s="83"/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25" bottom="0.35" header="0.1968503937007874" footer="0.1968503937007874"/>
  <pageSetup fitToHeight="2" fitToWidth="1" horizontalDpi="600" verticalDpi="600" orientation="landscape" paperSize="9" scale="9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4"/>
  <dimension ref="A1:BH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S8" sqref="S8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18.5" style="85" customWidth="1"/>
    <col min="5" max="5" width="14.83203125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205" t="s">
        <v>82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/>
      <c r="M3" s="358"/>
      <c r="N3" s="359" t="s">
        <v>294</v>
      </c>
      <c r="O3" s="358"/>
      <c r="P3" s="359"/>
      <c r="Q3" s="358"/>
      <c r="R3" s="359" t="s">
        <v>295</v>
      </c>
      <c r="S3" s="358"/>
      <c r="T3" s="359" t="s">
        <v>6</v>
      </c>
      <c r="U3" s="358"/>
      <c r="V3" s="357"/>
      <c r="W3" s="367"/>
      <c r="X3" s="372"/>
      <c r="Y3" s="374"/>
      <c r="Z3" s="372"/>
      <c r="AA3" s="373"/>
      <c r="AB3" s="357"/>
      <c r="AC3" s="358"/>
      <c r="AD3" s="357"/>
      <c r="AE3" s="367"/>
      <c r="AF3" s="357"/>
      <c r="AG3" s="358"/>
      <c r="AH3" s="372"/>
      <c r="AI3" s="374"/>
      <c r="AJ3" s="359"/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01"/>
      <c r="M5" s="344"/>
      <c r="N5" s="201" t="s">
        <v>305</v>
      </c>
      <c r="O5" s="344" t="s">
        <v>123</v>
      </c>
      <c r="P5" s="201"/>
      <c r="Q5" s="344"/>
      <c r="R5" s="203" t="s">
        <v>375</v>
      </c>
      <c r="S5" s="344" t="s">
        <v>375</v>
      </c>
      <c r="T5" s="201"/>
      <c r="U5" s="344"/>
      <c r="V5" s="201"/>
      <c r="W5" s="344"/>
      <c r="X5" s="238"/>
      <c r="Y5" s="345"/>
      <c r="Z5" s="238"/>
      <c r="AA5" s="345"/>
      <c r="AB5" s="201"/>
      <c r="AC5" s="344"/>
      <c r="AD5" s="203"/>
      <c r="AE5" s="344"/>
      <c r="AF5" s="203"/>
      <c r="AG5" s="344"/>
      <c r="AH5" s="249"/>
      <c r="AI5" s="345"/>
      <c r="AJ5" s="201"/>
      <c r="AK5" s="346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96"/>
      <c r="C6" s="115"/>
      <c r="D6" s="343" t="s">
        <v>375</v>
      </c>
      <c r="E6" s="343" t="s">
        <v>376</v>
      </c>
      <c r="F6" s="110"/>
      <c r="G6" s="349" t="s">
        <v>377</v>
      </c>
      <c r="H6" s="79" t="str">
        <f aca="true" t="shared" si="0" ref="H6:H35">IF(COUNTA(L6:AK6)&lt;classé,"Non","Oui")</f>
        <v>Non</v>
      </c>
      <c r="I6" s="95">
        <f aca="true" t="shared" si="1" ref="I6:I35">SUM(L6:AK6)-SUM(AN6:BA6)+K6</f>
        <v>104</v>
      </c>
      <c r="J6" s="184"/>
      <c r="K6" s="189">
        <f aca="true" t="shared" si="2" ref="K6:K35">COUNTIF(L$5:AK$5,$D6)*2</f>
        <v>4</v>
      </c>
      <c r="L6" s="111"/>
      <c r="M6" s="51"/>
      <c r="N6" s="112"/>
      <c r="O6" s="51"/>
      <c r="P6" s="112"/>
      <c r="Q6" s="106"/>
      <c r="R6" s="113">
        <v>50</v>
      </c>
      <c r="S6" s="51">
        <v>50</v>
      </c>
      <c r="T6" s="112"/>
      <c r="U6" s="106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35">MAX(L6:AK6)</f>
        <v>50</v>
      </c>
      <c r="AM6" s="15">
        <f aca="true" t="shared" si="4" ref="AM6:AM14">COUNTA(L6:AK6)</f>
        <v>2</v>
      </c>
      <c r="AN6" s="19">
        <f aca="true" t="shared" si="5" ref="AN6:BA17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</row>
    <row r="7" spans="1:60" s="3" customFormat="1" ht="24.75" customHeight="1">
      <c r="A7" s="79">
        <f>A6+1</f>
        <v>2</v>
      </c>
      <c r="B7" s="96"/>
      <c r="C7" s="101"/>
      <c r="D7" s="102" t="s">
        <v>234</v>
      </c>
      <c r="E7" s="102" t="s">
        <v>235</v>
      </c>
      <c r="F7" s="103"/>
      <c r="G7" s="271" t="s">
        <v>37</v>
      </c>
      <c r="H7" s="79" t="str">
        <f t="shared" si="0"/>
        <v>Non</v>
      </c>
      <c r="I7" s="52">
        <f t="shared" si="1"/>
        <v>64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>
        <v>32</v>
      </c>
      <c r="S7" s="54">
        <v>32</v>
      </c>
      <c r="T7" s="99"/>
      <c r="U7" s="100"/>
      <c r="V7" s="104"/>
      <c r="W7" s="54"/>
      <c r="X7" s="104"/>
      <c r="Y7" s="54"/>
      <c r="Z7" s="104"/>
      <c r="AA7" s="100"/>
      <c r="AB7" s="104"/>
      <c r="AC7" s="54"/>
      <c r="AD7" s="99"/>
      <c r="AE7" s="100"/>
      <c r="AF7" s="104"/>
      <c r="AG7" s="54"/>
      <c r="AH7" s="104"/>
      <c r="AI7" s="54"/>
      <c r="AJ7" s="104"/>
      <c r="AK7" s="173"/>
      <c r="AL7" s="14">
        <f t="shared" si="3"/>
        <v>32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</row>
    <row r="8" spans="1:60" s="3" customFormat="1" ht="24.75" customHeight="1">
      <c r="A8" s="79">
        <f>A7+1</f>
        <v>3</v>
      </c>
      <c r="B8" s="96"/>
      <c r="C8" s="97"/>
      <c r="D8" s="102" t="s">
        <v>65</v>
      </c>
      <c r="E8" s="102" t="s">
        <v>66</v>
      </c>
      <c r="F8" s="103"/>
      <c r="G8" s="271" t="s">
        <v>6</v>
      </c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>
        <v>0</v>
      </c>
      <c r="O8" s="54">
        <v>0</v>
      </c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0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</row>
    <row r="9" spans="1:60" s="3" customFormat="1" ht="39" customHeight="1">
      <c r="A9" s="79">
        <f>A8+1</f>
        <v>4</v>
      </c>
      <c r="B9" s="96"/>
      <c r="C9" s="97"/>
      <c r="D9" s="102" t="s">
        <v>170</v>
      </c>
      <c r="E9" s="102" t="s">
        <v>51</v>
      </c>
      <c r="F9" s="103"/>
      <c r="G9" s="271" t="s">
        <v>36</v>
      </c>
      <c r="H9" s="79" t="str">
        <f t="shared" si="0"/>
        <v>Oui</v>
      </c>
      <c r="I9" s="52">
        <f t="shared" si="1"/>
        <v>130</v>
      </c>
      <c r="J9" s="185"/>
      <c r="K9" s="189">
        <f t="shared" si="2"/>
        <v>0</v>
      </c>
      <c r="L9" s="53"/>
      <c r="M9" s="54"/>
      <c r="N9" s="99">
        <v>50</v>
      </c>
      <c r="O9" s="54">
        <v>40</v>
      </c>
      <c r="P9" s="99"/>
      <c r="Q9" s="100"/>
      <c r="R9" s="104">
        <v>40</v>
      </c>
      <c r="S9" s="54">
        <v>40</v>
      </c>
      <c r="T9" s="99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104"/>
      <c r="AG9" s="54"/>
      <c r="AH9" s="104"/>
      <c r="AI9" s="54"/>
      <c r="AJ9" s="104"/>
      <c r="AK9" s="173"/>
      <c r="AL9" s="14">
        <f t="shared" si="3"/>
        <v>50</v>
      </c>
      <c r="AM9" s="15">
        <f t="shared" si="4"/>
        <v>4</v>
      </c>
      <c r="AN9" s="19">
        <f t="shared" si="5"/>
        <v>40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</row>
    <row r="10" spans="1:60" s="3" customFormat="1" ht="24.75" customHeight="1" outlineLevel="1">
      <c r="A10" s="79">
        <f>A9+1</f>
        <v>5</v>
      </c>
      <c r="B10" s="96"/>
      <c r="C10" s="97"/>
      <c r="D10" s="102" t="s">
        <v>123</v>
      </c>
      <c r="E10" s="102" t="s">
        <v>124</v>
      </c>
      <c r="F10" s="103"/>
      <c r="G10" s="271" t="s">
        <v>9</v>
      </c>
      <c r="H10" s="79" t="str">
        <f t="shared" si="0"/>
        <v>Non</v>
      </c>
      <c r="I10" s="52">
        <f t="shared" si="1"/>
        <v>92</v>
      </c>
      <c r="J10" s="185"/>
      <c r="K10" s="189">
        <f t="shared" si="2"/>
        <v>2</v>
      </c>
      <c r="L10" s="53"/>
      <c r="M10" s="54"/>
      <c r="N10" s="99">
        <v>40</v>
      </c>
      <c r="O10" s="54">
        <v>50</v>
      </c>
      <c r="P10" s="99"/>
      <c r="Q10" s="100"/>
      <c r="R10" s="104" t="s">
        <v>371</v>
      </c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50</v>
      </c>
      <c r="AM10" s="15">
        <f t="shared" si="4"/>
        <v>3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</row>
    <row r="11" spans="1:60" s="3" customFormat="1" ht="24.75" customHeight="1" outlineLevel="1">
      <c r="A11" s="79">
        <f aca="true" t="shared" si="6" ref="A11:A27">A10+1</f>
        <v>6</v>
      </c>
      <c r="B11" s="117"/>
      <c r="C11" s="97"/>
      <c r="D11" s="102" t="s">
        <v>160</v>
      </c>
      <c r="E11" s="102" t="s">
        <v>60</v>
      </c>
      <c r="F11" s="103"/>
      <c r="G11" s="271" t="s">
        <v>37</v>
      </c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</row>
    <row r="12" spans="1:60" s="3" customFormat="1" ht="24.75" customHeight="1" outlineLevel="1">
      <c r="A12" s="79">
        <f t="shared" si="6"/>
        <v>7</v>
      </c>
      <c r="B12" s="117"/>
      <c r="C12" s="97"/>
      <c r="D12" s="310" t="s">
        <v>305</v>
      </c>
      <c r="E12" s="310" t="s">
        <v>304</v>
      </c>
      <c r="F12" s="103"/>
      <c r="G12" s="316" t="s">
        <v>12</v>
      </c>
      <c r="H12" s="79" t="str">
        <f t="shared" si="0"/>
        <v>Non</v>
      </c>
      <c r="I12" s="52">
        <f t="shared" si="1"/>
        <v>66</v>
      </c>
      <c r="J12" s="185"/>
      <c r="K12" s="189">
        <f t="shared" si="2"/>
        <v>2</v>
      </c>
      <c r="L12" s="53"/>
      <c r="M12" s="54"/>
      <c r="N12" s="99">
        <v>32</v>
      </c>
      <c r="O12" s="54">
        <v>32</v>
      </c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32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</row>
    <row r="13" spans="1:60" s="3" customFormat="1" ht="24.75" customHeight="1" outlineLevel="1">
      <c r="A13" s="79">
        <f t="shared" si="6"/>
        <v>8</v>
      </c>
      <c r="B13" s="117"/>
      <c r="C13" s="97"/>
      <c r="D13" s="102"/>
      <c r="E13" s="102"/>
      <c r="F13" s="103"/>
      <c r="G13" s="271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D13" s="313"/>
      <c r="BE13" s="313"/>
      <c r="BF13" s="313"/>
      <c r="BG13" s="313"/>
      <c r="BH13" s="313"/>
    </row>
    <row r="14" spans="1:60" s="3" customFormat="1" ht="24.75" customHeight="1" outlineLevel="1">
      <c r="A14" s="79">
        <f t="shared" si="6"/>
        <v>9</v>
      </c>
      <c r="B14" s="117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D14" s="313"/>
      <c r="BE14" s="313"/>
      <c r="BF14" s="313"/>
      <c r="BG14" s="313"/>
      <c r="BH14" s="313"/>
    </row>
    <row r="15" spans="1:60" s="3" customFormat="1" ht="24.75" customHeight="1" outlineLevel="1">
      <c r="A15" s="79">
        <f t="shared" si="6"/>
        <v>10</v>
      </c>
      <c r="B15" s="117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5">
        <f>COUNTA(L15:AK15)</f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D15" s="313"/>
      <c r="BE15" s="313"/>
      <c r="BF15" s="313"/>
      <c r="BG15" s="313"/>
      <c r="BH15" s="313"/>
    </row>
    <row r="16" spans="1:55" s="3" customFormat="1" ht="24.75" customHeight="1" outlineLevel="1">
      <c r="A16" s="79">
        <f t="shared" si="6"/>
        <v>11</v>
      </c>
      <c r="B16" s="117"/>
      <c r="C16" s="101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5">
        <f>COUNTA(L16:AK16)</f>
        <v>0</v>
      </c>
      <c r="AN16" s="19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f t="shared" si="5"/>
        <v>0</v>
      </c>
      <c r="AX16" s="20">
        <f t="shared" si="5"/>
        <v>0</v>
      </c>
      <c r="AY16" s="20">
        <f t="shared" si="5"/>
        <v>0</v>
      </c>
      <c r="AZ16" s="20">
        <f t="shared" si="5"/>
        <v>0</v>
      </c>
      <c r="BA16" s="21">
        <f t="shared" si="5"/>
        <v>0</v>
      </c>
      <c r="BB16" s="16"/>
      <c r="BC16" s="16"/>
    </row>
    <row r="17" spans="1:55" s="3" customFormat="1" ht="24.75" customHeight="1" outlineLevel="1">
      <c r="A17" s="79">
        <f t="shared" si="6"/>
        <v>12</v>
      </c>
      <c r="B17" s="117"/>
      <c r="C17" s="101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5">
        <f>COUNTA(L17:AK17)</f>
        <v>0</v>
      </c>
      <c r="AN17" s="19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20">
        <f t="shared" si="5"/>
        <v>0</v>
      </c>
      <c r="AV17" s="20">
        <f t="shared" si="5"/>
        <v>0</v>
      </c>
      <c r="AW17" s="20">
        <f t="shared" si="5"/>
        <v>0</v>
      </c>
      <c r="AX17" s="20">
        <f t="shared" si="5"/>
        <v>0</v>
      </c>
      <c r="AY17" s="20">
        <f t="shared" si="5"/>
        <v>0</v>
      </c>
      <c r="AZ17" s="20">
        <f t="shared" si="5"/>
        <v>0</v>
      </c>
      <c r="BA17" s="21">
        <f t="shared" si="5"/>
        <v>0</v>
      </c>
      <c r="BB17" s="16"/>
      <c r="BC17" s="16"/>
    </row>
    <row r="18" spans="1:55" s="3" customFormat="1" ht="24.75" customHeight="1" outlineLevel="1">
      <c r="A18" s="79">
        <f t="shared" si="6"/>
        <v>13</v>
      </c>
      <c r="B18" s="117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5">
        <f aca="true" t="shared" si="7" ref="AM18:AM24">COUNTA(L18:AK18)</f>
        <v>0</v>
      </c>
      <c r="AN18" s="19">
        <f aca="true" t="shared" si="8" ref="AN18:BA32">IF($AM18&gt;Nbcourse+AN$3-1-$J18,LARGE($L18:$AK18,Nbcourse+AN$3-$J18),0)</f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</row>
    <row r="19" spans="1:55" s="3" customFormat="1" ht="24.75" customHeight="1" outlineLevel="1">
      <c r="A19" s="79">
        <f t="shared" si="6"/>
        <v>14</v>
      </c>
      <c r="B19" s="117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7"/>
        <v>0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</row>
    <row r="20" spans="1:55" s="3" customFormat="1" ht="24.75" customHeight="1" outlineLevel="1">
      <c r="A20" s="79">
        <f t="shared" si="6"/>
        <v>15</v>
      </c>
      <c r="B20" s="117"/>
      <c r="C20" s="97"/>
      <c r="D20" s="102"/>
      <c r="E20" s="102"/>
      <c r="F20" s="103"/>
      <c r="G20" s="271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7"/>
        <v>0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</row>
    <row r="21" spans="1:55" s="3" customFormat="1" ht="24.75" customHeight="1" outlineLevel="1">
      <c r="A21" s="79">
        <f t="shared" si="6"/>
        <v>16</v>
      </c>
      <c r="B21" s="117"/>
      <c r="C21" s="101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7"/>
        <v>0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</row>
    <row r="22" spans="1:55" s="3" customFormat="1" ht="24.75" customHeight="1" outlineLevel="1">
      <c r="A22" s="79">
        <f t="shared" si="6"/>
        <v>17</v>
      </c>
      <c r="B22" s="117"/>
      <c r="C22" s="101"/>
      <c r="D22" s="102"/>
      <c r="E22" s="102"/>
      <c r="F22" s="103"/>
      <c r="G22" s="271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 t="shared" si="7"/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</row>
    <row r="23" spans="1:55" s="3" customFormat="1" ht="24.75" customHeight="1" outlineLevel="1">
      <c r="A23" s="79">
        <f t="shared" si="6"/>
        <v>18</v>
      </c>
      <c r="B23" s="117"/>
      <c r="C23" s="101"/>
      <c r="D23" s="102"/>
      <c r="E23" s="102"/>
      <c r="F23" s="103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 t="shared" si="7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</row>
    <row r="24" spans="1:55" s="3" customFormat="1" ht="24.75" customHeight="1" outlineLevel="1">
      <c r="A24" s="79">
        <f t="shared" si="6"/>
        <v>19</v>
      </c>
      <c r="B24" s="117"/>
      <c r="C24" s="101"/>
      <c r="D24" s="102"/>
      <c r="E24" s="102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3"/>
        <v>0</v>
      </c>
      <c r="AM24" s="15">
        <f t="shared" si="7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</row>
    <row r="25" spans="1:55" s="3" customFormat="1" ht="24.75" customHeight="1" outlineLevel="1">
      <c r="A25" s="79">
        <f t="shared" si="6"/>
        <v>20</v>
      </c>
      <c r="B25" s="117"/>
      <c r="C25" s="101"/>
      <c r="D25" s="102"/>
      <c r="E25" s="102"/>
      <c r="F25" s="103"/>
      <c r="G25" s="10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3"/>
        <v>0</v>
      </c>
      <c r="AM25" s="15">
        <f aca="true" t="shared" si="9" ref="AM25:AM34">COUNTA(L25:AK25)</f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outlineLevel="1">
      <c r="A26" s="79">
        <f t="shared" si="6"/>
        <v>21</v>
      </c>
      <c r="B26" s="117"/>
      <c r="C26" s="101"/>
      <c r="D26" s="102"/>
      <c r="E26" s="102"/>
      <c r="F26" s="103"/>
      <c r="G26" s="10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outlineLevel="1">
      <c r="A27" s="79">
        <f t="shared" si="6"/>
        <v>22</v>
      </c>
      <c r="B27" s="117"/>
      <c r="C27" s="101"/>
      <c r="D27" s="102"/>
      <c r="E27" s="102"/>
      <c r="F27" s="103"/>
      <c r="G27" s="10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104"/>
      <c r="Y27" s="54"/>
      <c r="Z27" s="104"/>
      <c r="AA27" s="100"/>
      <c r="AB27" s="104"/>
      <c r="AC27" s="54"/>
      <c r="AD27" s="99"/>
      <c r="AE27" s="100"/>
      <c r="AF27" s="104"/>
      <c r="AG27" s="54"/>
      <c r="AH27" s="104"/>
      <c r="AI27" s="54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outlineLevel="1">
      <c r="A28" s="79">
        <f aca="true" t="shared" si="10" ref="A28:A34">A27+1</f>
        <v>23</v>
      </c>
      <c r="B28" s="117"/>
      <c r="C28" s="101"/>
      <c r="D28" s="102"/>
      <c r="E28" s="102"/>
      <c r="F28" s="103"/>
      <c r="G28" s="10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104"/>
      <c r="Y28" s="54"/>
      <c r="Z28" s="104"/>
      <c r="AA28" s="100"/>
      <c r="AB28" s="104"/>
      <c r="AC28" s="54"/>
      <c r="AD28" s="99"/>
      <c r="AE28" s="100"/>
      <c r="AF28" s="104"/>
      <c r="AG28" s="54"/>
      <c r="AH28" s="104"/>
      <c r="AI28" s="54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outlineLevel="1">
      <c r="A29" s="79">
        <f t="shared" si="10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104"/>
      <c r="Y29" s="54"/>
      <c r="Z29" s="104"/>
      <c r="AA29" s="100"/>
      <c r="AB29" s="104"/>
      <c r="AC29" s="54"/>
      <c r="AD29" s="99"/>
      <c r="AE29" s="100"/>
      <c r="AF29" s="104"/>
      <c r="AG29" s="54"/>
      <c r="AH29" s="104"/>
      <c r="AI29" s="54"/>
      <c r="AJ29" s="104"/>
      <c r="AK29" s="173"/>
      <c r="AL29" s="14">
        <f t="shared" si="3"/>
        <v>0</v>
      </c>
      <c r="AM29" s="15">
        <f t="shared" si="9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outlineLevel="1">
      <c r="A30" s="79">
        <f t="shared" si="10"/>
        <v>25</v>
      </c>
      <c r="B30" s="96"/>
      <c r="C30" s="101"/>
      <c r="D30" s="102"/>
      <c r="E30" s="102"/>
      <c r="F30" s="103"/>
      <c r="G30" s="102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9"/>
        <v>0</v>
      </c>
      <c r="AN30" s="19">
        <f t="shared" si="8"/>
        <v>0</v>
      </c>
      <c r="AO30" s="20">
        <f t="shared" si="8"/>
        <v>0</v>
      </c>
      <c r="AP30" s="20">
        <f t="shared" si="8"/>
        <v>0</v>
      </c>
      <c r="AQ30" s="20">
        <f t="shared" si="8"/>
        <v>0</v>
      </c>
      <c r="AR30" s="20">
        <f t="shared" si="8"/>
        <v>0</v>
      </c>
      <c r="AS30" s="20">
        <f t="shared" si="8"/>
        <v>0</v>
      </c>
      <c r="AT30" s="20">
        <f t="shared" si="8"/>
        <v>0</v>
      </c>
      <c r="AU30" s="20">
        <f t="shared" si="8"/>
        <v>0</v>
      </c>
      <c r="AV30" s="20">
        <f t="shared" si="8"/>
        <v>0</v>
      </c>
      <c r="AW30" s="20">
        <f t="shared" si="8"/>
        <v>0</v>
      </c>
      <c r="AX30" s="20">
        <f t="shared" si="8"/>
        <v>0</v>
      </c>
      <c r="AY30" s="20">
        <f t="shared" si="8"/>
        <v>0</v>
      </c>
      <c r="AZ30" s="20">
        <f t="shared" si="8"/>
        <v>0</v>
      </c>
      <c r="BA30" s="21">
        <f t="shared" si="8"/>
        <v>0</v>
      </c>
      <c r="BB30" s="16"/>
      <c r="BC30" s="16"/>
    </row>
    <row r="31" spans="1:55" s="3" customFormat="1" ht="24.75" customHeight="1" outlineLevel="1">
      <c r="A31" s="79">
        <f t="shared" si="10"/>
        <v>26</v>
      </c>
      <c r="B31" s="96"/>
      <c r="C31" s="101"/>
      <c r="D31" s="102"/>
      <c r="E31" s="102"/>
      <c r="F31" s="103"/>
      <c r="G31" s="102"/>
      <c r="H31" s="79" t="str">
        <f t="shared" si="0"/>
        <v>Non</v>
      </c>
      <c r="I31" s="52">
        <f t="shared" si="1"/>
        <v>0</v>
      </c>
      <c r="J31" s="185"/>
      <c r="K31" s="189">
        <f t="shared" si="2"/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0</v>
      </c>
      <c r="AM31" s="15">
        <f t="shared" si="9"/>
        <v>0</v>
      </c>
      <c r="AN31" s="19">
        <f t="shared" si="8"/>
        <v>0</v>
      </c>
      <c r="AO31" s="20">
        <f t="shared" si="8"/>
        <v>0</v>
      </c>
      <c r="AP31" s="20">
        <f t="shared" si="8"/>
        <v>0</v>
      </c>
      <c r="AQ31" s="20">
        <f t="shared" si="8"/>
        <v>0</v>
      </c>
      <c r="AR31" s="20">
        <f t="shared" si="8"/>
        <v>0</v>
      </c>
      <c r="AS31" s="20">
        <f t="shared" si="8"/>
        <v>0</v>
      </c>
      <c r="AT31" s="20">
        <f t="shared" si="8"/>
        <v>0</v>
      </c>
      <c r="AU31" s="20">
        <f t="shared" si="8"/>
        <v>0</v>
      </c>
      <c r="AV31" s="20">
        <f t="shared" si="8"/>
        <v>0</v>
      </c>
      <c r="AW31" s="20">
        <f t="shared" si="8"/>
        <v>0</v>
      </c>
      <c r="AX31" s="20">
        <f t="shared" si="8"/>
        <v>0</v>
      </c>
      <c r="AY31" s="20">
        <f t="shared" si="8"/>
        <v>0</v>
      </c>
      <c r="AZ31" s="20">
        <f t="shared" si="8"/>
        <v>0</v>
      </c>
      <c r="BA31" s="21">
        <f t="shared" si="8"/>
        <v>0</v>
      </c>
      <c r="BB31" s="16"/>
      <c r="BC31" s="16"/>
    </row>
    <row r="32" spans="1:55" s="3" customFormat="1" ht="24.75" customHeight="1" outlineLevel="1">
      <c r="A32" s="79">
        <f t="shared" si="10"/>
        <v>27</v>
      </c>
      <c r="B32" s="96"/>
      <c r="C32" s="101"/>
      <c r="D32" s="102"/>
      <c r="E32" s="102"/>
      <c r="F32" s="103"/>
      <c r="G32" s="102"/>
      <c r="H32" s="79" t="str">
        <f t="shared" si="0"/>
        <v>Non</v>
      </c>
      <c r="I32" s="52">
        <f t="shared" si="1"/>
        <v>0</v>
      </c>
      <c r="J32" s="185"/>
      <c r="K32" s="189">
        <f t="shared" si="2"/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104"/>
      <c r="Y32" s="54"/>
      <c r="Z32" s="104"/>
      <c r="AA32" s="100"/>
      <c r="AB32" s="104"/>
      <c r="AC32" s="54"/>
      <c r="AD32" s="99"/>
      <c r="AE32" s="100"/>
      <c r="AF32" s="104"/>
      <c r="AG32" s="54"/>
      <c r="AH32" s="104"/>
      <c r="AI32" s="54"/>
      <c r="AJ32" s="104"/>
      <c r="AK32" s="173"/>
      <c r="AL32" s="14">
        <f t="shared" si="3"/>
        <v>0</v>
      </c>
      <c r="AM32" s="15">
        <f t="shared" si="9"/>
        <v>0</v>
      </c>
      <c r="AN32" s="19">
        <f t="shared" si="8"/>
        <v>0</v>
      </c>
      <c r="AO32" s="20">
        <f t="shared" si="8"/>
        <v>0</v>
      </c>
      <c r="AP32" s="20">
        <f t="shared" si="8"/>
        <v>0</v>
      </c>
      <c r="AQ32" s="20">
        <f t="shared" si="8"/>
        <v>0</v>
      </c>
      <c r="AR32" s="20">
        <f t="shared" si="8"/>
        <v>0</v>
      </c>
      <c r="AS32" s="20">
        <f t="shared" si="8"/>
        <v>0</v>
      </c>
      <c r="AT32" s="20">
        <f t="shared" si="8"/>
        <v>0</v>
      </c>
      <c r="AU32" s="20">
        <f t="shared" si="8"/>
        <v>0</v>
      </c>
      <c r="AV32" s="20">
        <f t="shared" si="8"/>
        <v>0</v>
      </c>
      <c r="AW32" s="20">
        <f t="shared" si="8"/>
        <v>0</v>
      </c>
      <c r="AX32" s="20">
        <f t="shared" si="8"/>
        <v>0</v>
      </c>
      <c r="AY32" s="20">
        <f t="shared" si="8"/>
        <v>0</v>
      </c>
      <c r="AZ32" s="20">
        <f t="shared" si="8"/>
        <v>0</v>
      </c>
      <c r="BA32" s="21">
        <f t="shared" si="8"/>
        <v>0</v>
      </c>
      <c r="BB32" s="16"/>
      <c r="BC32" s="16"/>
    </row>
    <row r="33" spans="1:55" s="3" customFormat="1" ht="21.75" customHeight="1" outlineLevel="1">
      <c r="A33" s="79">
        <f t="shared" si="10"/>
        <v>28</v>
      </c>
      <c r="B33" s="96"/>
      <c r="C33" s="97"/>
      <c r="D33" s="102"/>
      <c r="E33" s="102"/>
      <c r="F33" s="103"/>
      <c r="G33" s="102"/>
      <c r="H33" s="79" t="str">
        <f t="shared" si="0"/>
        <v>Non</v>
      </c>
      <c r="I33" s="52">
        <f t="shared" si="1"/>
        <v>0</v>
      </c>
      <c r="J33" s="185"/>
      <c r="K33" s="189">
        <f t="shared" si="2"/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104"/>
      <c r="Y33" s="54"/>
      <c r="Z33" s="104"/>
      <c r="AA33" s="100"/>
      <c r="AB33" s="104"/>
      <c r="AC33" s="54"/>
      <c r="AD33" s="99"/>
      <c r="AE33" s="100"/>
      <c r="AF33" s="104"/>
      <c r="AG33" s="54"/>
      <c r="AH33" s="104"/>
      <c r="AI33" s="54"/>
      <c r="AJ33" s="104"/>
      <c r="AK33" s="173"/>
      <c r="AL33" s="14">
        <f t="shared" si="3"/>
        <v>0</v>
      </c>
      <c r="AM33" s="15">
        <f t="shared" si="9"/>
        <v>0</v>
      </c>
      <c r="AN33" s="19">
        <f>IF($AM33&gt;Nbcourse+AN$3-1-$J33,LARGE($L33:$AK33,Nbcourse+AN$3-$J33),0)</f>
        <v>0</v>
      </c>
      <c r="AO33" s="20">
        <f>IF($AM33&gt;Nbcourse+AO$3-1-$J33,LARGE($L33:$AK33,Nbcourse+AO$3-$J33),0)</f>
        <v>0</v>
      </c>
      <c r="AP33" s="20">
        <f>IF($AM33&gt;Nbcourse+AP$3-1-$J33,LARGE($L33:$AK33,Nbcourse+AP$3-$J33),0)</f>
        <v>0</v>
      </c>
      <c r="AQ33" s="20">
        <f aca="true" t="shared" si="11" ref="AQ33:BA33">IF($AM33&gt;Nbcourse+AQ$3-1-$J33,LARGE($L33:$AK33,Nbcourse+AQ$3-$J33),0)</f>
        <v>0</v>
      </c>
      <c r="AR33" s="20">
        <f t="shared" si="11"/>
        <v>0</v>
      </c>
      <c r="AS33" s="20">
        <f t="shared" si="11"/>
        <v>0</v>
      </c>
      <c r="AT33" s="20">
        <f t="shared" si="11"/>
        <v>0</v>
      </c>
      <c r="AU33" s="20">
        <f t="shared" si="11"/>
        <v>0</v>
      </c>
      <c r="AV33" s="20">
        <f t="shared" si="11"/>
        <v>0</v>
      </c>
      <c r="AW33" s="20">
        <f t="shared" si="11"/>
        <v>0</v>
      </c>
      <c r="AX33" s="20">
        <f t="shared" si="11"/>
        <v>0</v>
      </c>
      <c r="AY33" s="20">
        <f t="shared" si="11"/>
        <v>0</v>
      </c>
      <c r="AZ33" s="20">
        <f t="shared" si="11"/>
        <v>0</v>
      </c>
      <c r="BA33" s="21">
        <f t="shared" si="11"/>
        <v>0</v>
      </c>
      <c r="BB33" s="16"/>
      <c r="BC33" s="16"/>
    </row>
    <row r="34" spans="1:55" s="3" customFormat="1" ht="39.75" customHeight="1" outlineLevel="1">
      <c r="A34" s="79">
        <f t="shared" si="10"/>
        <v>29</v>
      </c>
      <c r="B34" s="96"/>
      <c r="C34" s="101"/>
      <c r="D34" s="102"/>
      <c r="E34" s="102"/>
      <c r="F34" s="103"/>
      <c r="G34" s="102"/>
      <c r="H34" s="79" t="str">
        <f t="shared" si="0"/>
        <v>Non</v>
      </c>
      <c r="I34" s="52">
        <f t="shared" si="1"/>
        <v>0</v>
      </c>
      <c r="J34" s="185"/>
      <c r="K34" s="189">
        <f t="shared" si="2"/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 t="shared" si="3"/>
        <v>0</v>
      </c>
      <c r="AM34" s="15">
        <f t="shared" si="9"/>
        <v>0</v>
      </c>
      <c r="AN34" s="19">
        <f aca="true" t="shared" si="12" ref="AN34:BA34">IF($AM34&gt;Nbcourse+AN$3-1-$J34,LARGE($L34:$AK34,Nbcourse+AN$3-$J34),0)</f>
        <v>0</v>
      </c>
      <c r="AO34" s="20">
        <f t="shared" si="12"/>
        <v>0</v>
      </c>
      <c r="AP34" s="20">
        <f t="shared" si="12"/>
        <v>0</v>
      </c>
      <c r="AQ34" s="20">
        <f t="shared" si="12"/>
        <v>0</v>
      </c>
      <c r="AR34" s="20">
        <f t="shared" si="12"/>
        <v>0</v>
      </c>
      <c r="AS34" s="20">
        <f t="shared" si="12"/>
        <v>0</v>
      </c>
      <c r="AT34" s="20">
        <f t="shared" si="12"/>
        <v>0</v>
      </c>
      <c r="AU34" s="20">
        <f t="shared" si="12"/>
        <v>0</v>
      </c>
      <c r="AV34" s="20">
        <f t="shared" si="12"/>
        <v>0</v>
      </c>
      <c r="AW34" s="20">
        <f t="shared" si="12"/>
        <v>0</v>
      </c>
      <c r="AX34" s="20">
        <f t="shared" si="12"/>
        <v>0</v>
      </c>
      <c r="AY34" s="20">
        <f t="shared" si="12"/>
        <v>0</v>
      </c>
      <c r="AZ34" s="20">
        <f t="shared" si="12"/>
        <v>0</v>
      </c>
      <c r="BA34" s="21">
        <f t="shared" si="12"/>
        <v>0</v>
      </c>
      <c r="BB34" s="16"/>
      <c r="BC34" s="16"/>
    </row>
    <row r="35" spans="1:55" s="3" customFormat="1" ht="53.25" customHeight="1" outlineLevel="1" thickBot="1">
      <c r="A35" s="79">
        <v>30</v>
      </c>
      <c r="B35" s="96"/>
      <c r="C35" s="101"/>
      <c r="D35" s="102"/>
      <c r="E35" s="102"/>
      <c r="F35" s="103"/>
      <c r="G35" s="102"/>
      <c r="H35" s="79" t="str">
        <f t="shared" si="0"/>
        <v>Non</v>
      </c>
      <c r="I35" s="52">
        <f t="shared" si="1"/>
        <v>0</v>
      </c>
      <c r="J35" s="185"/>
      <c r="K35" s="189">
        <f t="shared" si="2"/>
        <v>0</v>
      </c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 t="shared" si="3"/>
        <v>0</v>
      </c>
      <c r="AM35" s="15">
        <f>COUNTA(L35:AK35)</f>
        <v>0</v>
      </c>
      <c r="AN35" s="19">
        <f aca="true" t="shared" si="13" ref="AN35:BA35">IF($AM35&gt;Nbcourse+AN$3-1-$J35,LARGE($L35:$AK35,Nbcourse+AN$3-$J35),0)</f>
        <v>0</v>
      </c>
      <c r="AO35" s="20">
        <f t="shared" si="13"/>
        <v>0</v>
      </c>
      <c r="AP35" s="20">
        <f t="shared" si="13"/>
        <v>0</v>
      </c>
      <c r="AQ35" s="20">
        <f t="shared" si="13"/>
        <v>0</v>
      </c>
      <c r="AR35" s="20">
        <f t="shared" si="13"/>
        <v>0</v>
      </c>
      <c r="AS35" s="20">
        <f t="shared" si="13"/>
        <v>0</v>
      </c>
      <c r="AT35" s="20">
        <f t="shared" si="13"/>
        <v>0</v>
      </c>
      <c r="AU35" s="20">
        <f t="shared" si="13"/>
        <v>0</v>
      </c>
      <c r="AV35" s="20">
        <f t="shared" si="13"/>
        <v>0</v>
      </c>
      <c r="AW35" s="20">
        <f t="shared" si="13"/>
        <v>0</v>
      </c>
      <c r="AX35" s="20">
        <f t="shared" si="13"/>
        <v>0</v>
      </c>
      <c r="AY35" s="20">
        <f t="shared" si="13"/>
        <v>0</v>
      </c>
      <c r="AZ35" s="20">
        <f t="shared" si="13"/>
        <v>0</v>
      </c>
      <c r="BA35" s="21">
        <f t="shared" si="13"/>
        <v>0</v>
      </c>
      <c r="BB35" s="16"/>
      <c r="BC35" s="16"/>
    </row>
    <row r="36" spans="1:55" s="3" customFormat="1" ht="24.75" customHeight="1" thickBot="1">
      <c r="A36" s="175"/>
      <c r="B36" s="176"/>
      <c r="C36" s="177" t="s">
        <v>10</v>
      </c>
      <c r="D36" s="177"/>
      <c r="E36" s="177"/>
      <c r="F36" s="177"/>
      <c r="G36" s="177"/>
      <c r="H36" s="176"/>
      <c r="I36" s="48"/>
      <c r="J36" s="187"/>
      <c r="K36" s="193"/>
      <c r="L36" s="178">
        <f>COUNT(L$6:L35)</f>
        <v>0</v>
      </c>
      <c r="M36" s="179">
        <f>COUNT(M$6:M35)</f>
        <v>0</v>
      </c>
      <c r="N36" s="180">
        <f>COUNT(N$6:N35)</f>
        <v>4</v>
      </c>
      <c r="O36" s="179">
        <f>COUNT(O$6:O35)</f>
        <v>4</v>
      </c>
      <c r="P36" s="180">
        <f>COUNT(P$6:P35)</f>
        <v>0</v>
      </c>
      <c r="Q36" s="181">
        <f>COUNT(Q$6:Q35)</f>
        <v>0</v>
      </c>
      <c r="R36" s="182">
        <f>COUNT(R$6:R35)</f>
        <v>3</v>
      </c>
      <c r="S36" s="179">
        <f>COUNT(S$6:S35)</f>
        <v>3</v>
      </c>
      <c r="T36" s="180">
        <f>COUNT(T$6:T35)</f>
        <v>0</v>
      </c>
      <c r="U36" s="181">
        <f>COUNT(U$6:U35)</f>
        <v>0</v>
      </c>
      <c r="V36" s="182">
        <f>COUNT(V$6:V35)</f>
        <v>0</v>
      </c>
      <c r="W36" s="179">
        <f>COUNT(W$6:W35)</f>
        <v>0</v>
      </c>
      <c r="X36" s="246">
        <f>COUNT(X$6:X35)</f>
        <v>0</v>
      </c>
      <c r="Y36" s="253">
        <f>COUNT(Y$6:Y35)</f>
        <v>0</v>
      </c>
      <c r="Z36" s="246">
        <f>COUNT(Z$6:Z35)</f>
        <v>0</v>
      </c>
      <c r="AA36" s="247">
        <f>COUNT(AA$6:AA35)</f>
        <v>0</v>
      </c>
      <c r="AB36" s="182">
        <f>COUNT(AB$6:AB35)</f>
        <v>0</v>
      </c>
      <c r="AC36" s="179">
        <f>COUNT(AC$6:AC35)</f>
        <v>0</v>
      </c>
      <c r="AD36" s="180">
        <f>COUNT(AD$6:AD35)</f>
        <v>0</v>
      </c>
      <c r="AE36" s="181">
        <f>COUNT(AE$6:AE35)</f>
        <v>0</v>
      </c>
      <c r="AF36" s="182">
        <f>COUNT(AF$6:AF35)</f>
        <v>0</v>
      </c>
      <c r="AG36" s="179">
        <f>COUNT(AG$6:AG35)</f>
        <v>0</v>
      </c>
      <c r="AH36" s="246">
        <f>COUNT(AH$6:AH35)</f>
        <v>0</v>
      </c>
      <c r="AI36" s="253">
        <f>COUNT(AI$6:AI35)</f>
        <v>0</v>
      </c>
      <c r="AJ36" s="182">
        <f>COUNT(AJ$6:AJ35)</f>
        <v>0</v>
      </c>
      <c r="AK36" s="183">
        <f>COUNT(AK$6:AK35)</f>
        <v>0</v>
      </c>
      <c r="AL36" s="14"/>
      <c r="AM36" s="15"/>
      <c r="AN36" s="22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4"/>
      <c r="BB36" s="16"/>
      <c r="BC36" s="16"/>
    </row>
    <row r="37" spans="1:55" ht="23.25" customHeight="1">
      <c r="A37" s="46"/>
      <c r="B37" s="80"/>
      <c r="D37" s="82"/>
      <c r="E37" s="82"/>
      <c r="F37" s="44" t="s">
        <v>29</v>
      </c>
      <c r="G37" s="83">
        <f>Nbcourse</f>
        <v>3</v>
      </c>
      <c r="I37" s="84"/>
      <c r="J37" s="46"/>
      <c r="K37" s="46"/>
      <c r="M37" s="85"/>
      <c r="N37" s="18"/>
      <c r="O37" s="18"/>
      <c r="T37" s="86"/>
      <c r="U37" s="18"/>
      <c r="V37" s="18"/>
      <c r="W37" s="18"/>
      <c r="X37" s="44" t="s">
        <v>30</v>
      </c>
      <c r="Y37" s="45">
        <f>classé/2</f>
        <v>2</v>
      </c>
      <c r="Z37" s="86" t="s">
        <v>31</v>
      </c>
      <c r="AA37" s="18"/>
      <c r="AB37" s="18"/>
      <c r="AC37" s="18"/>
      <c r="AD37" s="18"/>
      <c r="AE37" s="18"/>
      <c r="AF37" s="44"/>
      <c r="AG37" s="45"/>
      <c r="AH37" s="18"/>
      <c r="AI37" s="18"/>
      <c r="AJ37" s="18"/>
      <c r="AK37" s="87"/>
      <c r="AL37" s="87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7"/>
      <c r="BC37" s="17"/>
    </row>
    <row r="38" spans="1:55" ht="12.75">
      <c r="A38" s="46"/>
      <c r="B38" s="46"/>
      <c r="C38" s="82"/>
      <c r="D38" s="82"/>
      <c r="E38" s="82"/>
      <c r="F38" s="82"/>
      <c r="G38" s="82"/>
      <c r="H38" s="46"/>
      <c r="I38" s="84"/>
      <c r="J38" s="46"/>
      <c r="K38" s="4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87"/>
      <c r="AL38" s="8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7"/>
      <c r="BC38" s="17"/>
    </row>
    <row r="39" spans="1:55" ht="12.75">
      <c r="A39" s="46"/>
      <c r="B39" s="46"/>
      <c r="C39" s="88"/>
      <c r="D39" s="82"/>
      <c r="E39" s="82"/>
      <c r="F39" s="82"/>
      <c r="G39" s="82"/>
      <c r="H39" s="46"/>
      <c r="I39" s="84"/>
      <c r="J39" s="46"/>
      <c r="K39" s="4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87"/>
      <c r="AL39" s="8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7"/>
      <c r="BC39" s="17"/>
    </row>
    <row r="40" spans="1:55" ht="12.75">
      <c r="A40" s="46"/>
      <c r="B40" s="46"/>
      <c r="C40" s="88"/>
      <c r="D40" s="82"/>
      <c r="E40" s="82"/>
      <c r="F40" s="82"/>
      <c r="G40" s="82"/>
      <c r="H40" s="46"/>
      <c r="I40" s="84"/>
      <c r="J40" s="46"/>
      <c r="K40" s="4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8"/>
      <c r="D41" s="82"/>
      <c r="E41" s="82"/>
      <c r="F41" s="82"/>
      <c r="G41" s="82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4330708661417323" bottom="0.3937007874015748" header="0.1968503937007874" footer="0.1968503937007874"/>
  <pageSetup horizontalDpi="600" verticalDpi="600" orientation="landscape" paperSize="9" scale="8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/>
  <dimension ref="A1:BI44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4.832031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265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68" t="s">
        <v>16</v>
      </c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70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0" t="s">
        <v>41</v>
      </c>
      <c r="K3" s="364" t="s">
        <v>48</v>
      </c>
      <c r="L3" s="363"/>
      <c r="M3" s="358"/>
      <c r="N3" s="359" t="s">
        <v>294</v>
      </c>
      <c r="O3" s="358"/>
      <c r="P3" s="359"/>
      <c r="Q3" s="358"/>
      <c r="R3" s="359" t="s">
        <v>295</v>
      </c>
      <c r="S3" s="358"/>
      <c r="T3" s="359" t="s">
        <v>6</v>
      </c>
      <c r="U3" s="358"/>
      <c r="V3" s="357"/>
      <c r="W3" s="367"/>
      <c r="X3" s="372"/>
      <c r="Y3" s="374"/>
      <c r="Z3" s="372"/>
      <c r="AA3" s="373"/>
      <c r="AB3" s="357"/>
      <c r="AC3" s="358"/>
      <c r="AD3" s="357"/>
      <c r="AE3" s="367"/>
      <c r="AF3" s="357"/>
      <c r="AG3" s="358"/>
      <c r="AH3" s="372"/>
      <c r="AI3" s="374"/>
      <c r="AJ3" s="359"/>
      <c r="AK3" s="371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1"/>
      <c r="K4" s="365"/>
      <c r="L4" s="74" t="s">
        <v>297</v>
      </c>
      <c r="M4" s="75" t="s">
        <v>298</v>
      </c>
      <c r="N4" s="74" t="s">
        <v>297</v>
      </c>
      <c r="O4" s="75" t="s">
        <v>298</v>
      </c>
      <c r="P4" s="74" t="s">
        <v>297</v>
      </c>
      <c r="Q4" s="75" t="s">
        <v>298</v>
      </c>
      <c r="R4" s="74" t="s">
        <v>297</v>
      </c>
      <c r="S4" s="75" t="s">
        <v>298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297</v>
      </c>
      <c r="AK4" s="75" t="s">
        <v>298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2"/>
      <c r="K5" s="366"/>
      <c r="L5" s="201"/>
      <c r="M5" s="202"/>
      <c r="N5" s="201" t="s">
        <v>331</v>
      </c>
      <c r="O5" s="202" t="s">
        <v>332</v>
      </c>
      <c r="P5" s="201"/>
      <c r="Q5" s="202"/>
      <c r="R5" s="201" t="s">
        <v>331</v>
      </c>
      <c r="S5" s="202" t="s">
        <v>333</v>
      </c>
      <c r="T5" s="201"/>
      <c r="U5" s="202"/>
      <c r="V5" s="201"/>
      <c r="W5" s="202"/>
      <c r="X5" s="238"/>
      <c r="Y5" s="239"/>
      <c r="Z5" s="238"/>
      <c r="AA5" s="239"/>
      <c r="AB5" s="201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105"/>
      <c r="C6" s="116"/>
      <c r="D6" s="343" t="s">
        <v>331</v>
      </c>
      <c r="E6" s="343" t="s">
        <v>163</v>
      </c>
      <c r="F6" s="110"/>
      <c r="G6" s="270"/>
      <c r="H6" s="79" t="str">
        <f aca="true" t="shared" si="0" ref="H6:H29">IF(COUNTA(L6:AK6)&lt;classé,"Non","Oui")</f>
        <v>Oui</v>
      </c>
      <c r="I6" s="95">
        <f aca="true" t="shared" si="1" ref="I6:I29">SUM(L6:AK6)-SUM(AN6:BA6)+K6</f>
        <v>144</v>
      </c>
      <c r="J6" s="184"/>
      <c r="K6" s="188">
        <f aca="true" t="shared" si="2" ref="K6:K29">COUNTIF(L$5:AK$5,$D6)*2</f>
        <v>4</v>
      </c>
      <c r="L6" s="105"/>
      <c r="M6" s="307"/>
      <c r="N6" s="112">
        <v>40</v>
      </c>
      <c r="O6" s="51">
        <v>50</v>
      </c>
      <c r="P6" s="112"/>
      <c r="Q6" s="106"/>
      <c r="R6" s="113">
        <v>50</v>
      </c>
      <c r="S6" s="51">
        <v>40</v>
      </c>
      <c r="T6" s="112"/>
      <c r="U6" s="106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29">MAX(L6:AK6)</f>
        <v>50</v>
      </c>
      <c r="AM6" s="15">
        <f aca="true" t="shared" si="4" ref="AM6:AM29">COUNTA(L6:AK6)</f>
        <v>4</v>
      </c>
      <c r="AN6" s="19">
        <f aca="true" t="shared" si="5" ref="AN6:BA12">IF($AM6&gt;Nbcourse+AN$3-1-$J6,LARGE($L6:$AK6,Nbcourse+AN$3-$J6),0)</f>
        <v>40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  <c r="BI6" s="313"/>
    </row>
    <row r="7" spans="1:61" s="3" customFormat="1" ht="24.75" customHeight="1">
      <c r="A7" s="79">
        <f aca="true" t="shared" si="6" ref="A7:A29">A6+1</f>
        <v>2</v>
      </c>
      <c r="B7" s="96"/>
      <c r="C7" s="101"/>
      <c r="D7" s="310" t="s">
        <v>333</v>
      </c>
      <c r="E7" s="310" t="s">
        <v>266</v>
      </c>
      <c r="F7" s="103"/>
      <c r="G7" s="271"/>
      <c r="H7" s="79" t="str">
        <f t="shared" si="0"/>
        <v>Oui</v>
      </c>
      <c r="I7" s="52">
        <f t="shared" si="1"/>
        <v>116</v>
      </c>
      <c r="J7" s="185"/>
      <c r="K7" s="189">
        <f t="shared" si="2"/>
        <v>2</v>
      </c>
      <c r="L7" s="96"/>
      <c r="M7" s="308"/>
      <c r="N7" s="99">
        <v>32</v>
      </c>
      <c r="O7" s="54">
        <v>32</v>
      </c>
      <c r="P7" s="99"/>
      <c r="Q7" s="100"/>
      <c r="R7" s="104">
        <v>18</v>
      </c>
      <c r="S7" s="54">
        <v>50</v>
      </c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50</v>
      </c>
      <c r="AM7" s="15">
        <f t="shared" si="4"/>
        <v>4</v>
      </c>
      <c r="AN7" s="19">
        <f t="shared" si="5"/>
        <v>18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  <c r="BI7" s="313"/>
    </row>
    <row r="8" spans="1:61" s="3" customFormat="1" ht="24.75" customHeight="1">
      <c r="A8" s="79">
        <f aca="true" t="shared" si="7" ref="A8:A13">A7+1</f>
        <v>3</v>
      </c>
      <c r="B8" s="96"/>
      <c r="C8" s="97"/>
      <c r="D8" s="310" t="s">
        <v>340</v>
      </c>
      <c r="E8" s="310" t="s">
        <v>205</v>
      </c>
      <c r="F8" s="103"/>
      <c r="G8" s="271"/>
      <c r="H8" s="79" t="str">
        <f t="shared" si="0"/>
        <v>Oui</v>
      </c>
      <c r="I8" s="52">
        <f t="shared" si="1"/>
        <v>93</v>
      </c>
      <c r="J8" s="185"/>
      <c r="K8" s="189">
        <f t="shared" si="2"/>
        <v>0</v>
      </c>
      <c r="L8" s="96"/>
      <c r="M8" s="308"/>
      <c r="N8" s="99">
        <v>50</v>
      </c>
      <c r="O8" s="54">
        <v>12</v>
      </c>
      <c r="P8" s="99"/>
      <c r="Q8" s="100"/>
      <c r="R8" s="104">
        <v>17</v>
      </c>
      <c r="S8" s="54">
        <v>26</v>
      </c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50</v>
      </c>
      <c r="AM8" s="15">
        <f t="shared" si="4"/>
        <v>4</v>
      </c>
      <c r="AN8" s="19">
        <f t="shared" si="5"/>
        <v>12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  <c r="BI8" s="313"/>
    </row>
    <row r="9" spans="1:61" s="3" customFormat="1" ht="24.75" customHeight="1">
      <c r="A9" s="79">
        <f t="shared" si="7"/>
        <v>4</v>
      </c>
      <c r="B9" s="96" t="s">
        <v>227</v>
      </c>
      <c r="C9" s="97"/>
      <c r="D9" s="102" t="s">
        <v>89</v>
      </c>
      <c r="E9" s="102" t="s">
        <v>129</v>
      </c>
      <c r="F9" s="103"/>
      <c r="G9" s="271" t="s">
        <v>36</v>
      </c>
      <c r="H9" s="79" t="str">
        <f t="shared" si="0"/>
        <v>Oui</v>
      </c>
      <c r="I9" s="52">
        <f t="shared" si="1"/>
        <v>76</v>
      </c>
      <c r="J9" s="185"/>
      <c r="K9" s="189">
        <f t="shared" si="2"/>
        <v>0</v>
      </c>
      <c r="L9" s="96"/>
      <c r="M9" s="308"/>
      <c r="N9" s="99">
        <v>22</v>
      </c>
      <c r="O9" s="54">
        <v>11</v>
      </c>
      <c r="P9" s="99"/>
      <c r="Q9" s="100"/>
      <c r="R9" s="104">
        <v>32</v>
      </c>
      <c r="S9" s="54">
        <v>22</v>
      </c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32</v>
      </c>
      <c r="AM9" s="15">
        <f t="shared" si="4"/>
        <v>4</v>
      </c>
      <c r="AN9" s="19">
        <f t="shared" si="5"/>
        <v>11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  <c r="BI9" s="313"/>
    </row>
    <row r="10" spans="1:61" s="232" customFormat="1" ht="24.75" customHeight="1">
      <c r="A10" s="79">
        <f t="shared" si="7"/>
        <v>5</v>
      </c>
      <c r="B10" s="96"/>
      <c r="C10" s="97"/>
      <c r="D10" s="102" t="s">
        <v>94</v>
      </c>
      <c r="E10" s="102" t="s">
        <v>287</v>
      </c>
      <c r="F10" s="103"/>
      <c r="G10" s="271" t="s">
        <v>36</v>
      </c>
      <c r="H10" s="79" t="str">
        <f t="shared" si="0"/>
        <v>Oui</v>
      </c>
      <c r="I10" s="52">
        <f t="shared" si="1"/>
        <v>72</v>
      </c>
      <c r="J10" s="185"/>
      <c r="K10" s="189">
        <f t="shared" si="2"/>
        <v>0</v>
      </c>
      <c r="L10" s="96"/>
      <c r="M10" s="308"/>
      <c r="N10" s="99">
        <v>0</v>
      </c>
      <c r="O10" s="54">
        <v>0</v>
      </c>
      <c r="P10" s="99"/>
      <c r="Q10" s="100"/>
      <c r="R10" s="104">
        <v>40</v>
      </c>
      <c r="S10" s="54">
        <v>32</v>
      </c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40</v>
      </c>
      <c r="AM10" s="18">
        <f t="shared" si="4"/>
        <v>4</v>
      </c>
      <c r="AN10" s="229">
        <f t="shared" si="5"/>
        <v>0</v>
      </c>
      <c r="AO10" s="14">
        <f t="shared" si="5"/>
        <v>0</v>
      </c>
      <c r="AP10" s="14">
        <f t="shared" si="5"/>
        <v>0</v>
      </c>
      <c r="AQ10" s="14">
        <f t="shared" si="5"/>
        <v>0</v>
      </c>
      <c r="AR10" s="14">
        <f t="shared" si="5"/>
        <v>0</v>
      </c>
      <c r="AS10" s="14">
        <f t="shared" si="5"/>
        <v>0</v>
      </c>
      <c r="AT10" s="14">
        <f t="shared" si="5"/>
        <v>0</v>
      </c>
      <c r="AU10" s="14">
        <f t="shared" si="5"/>
        <v>0</v>
      </c>
      <c r="AV10" s="14">
        <f t="shared" si="5"/>
        <v>0</v>
      </c>
      <c r="AW10" s="14">
        <f t="shared" si="5"/>
        <v>0</v>
      </c>
      <c r="AX10" s="14">
        <f t="shared" si="5"/>
        <v>0</v>
      </c>
      <c r="AY10" s="14">
        <f t="shared" si="5"/>
        <v>0</v>
      </c>
      <c r="AZ10" s="14">
        <f t="shared" si="5"/>
        <v>0</v>
      </c>
      <c r="BA10" s="230">
        <f t="shared" si="5"/>
        <v>0</v>
      </c>
      <c r="BB10" s="231"/>
      <c r="BC10" s="231"/>
      <c r="BD10" s="313"/>
      <c r="BE10" s="313"/>
      <c r="BF10" s="313"/>
      <c r="BG10" s="313"/>
      <c r="BH10" s="313"/>
      <c r="BI10" s="313"/>
    </row>
    <row r="11" spans="1:61" s="232" customFormat="1" ht="24.75" customHeight="1">
      <c r="A11" s="79">
        <f t="shared" si="7"/>
        <v>6</v>
      </c>
      <c r="B11" s="96" t="s">
        <v>227</v>
      </c>
      <c r="C11" s="97"/>
      <c r="D11" s="102" t="s">
        <v>130</v>
      </c>
      <c r="E11" s="102" t="s">
        <v>131</v>
      </c>
      <c r="F11" s="103"/>
      <c r="G11" s="271" t="s">
        <v>36</v>
      </c>
      <c r="H11" s="79" t="str">
        <f t="shared" si="0"/>
        <v>Oui</v>
      </c>
      <c r="I11" s="52">
        <f t="shared" si="1"/>
        <v>64</v>
      </c>
      <c r="J11" s="185"/>
      <c r="K11" s="189">
        <f t="shared" si="2"/>
        <v>0</v>
      </c>
      <c r="L11" s="96"/>
      <c r="M11" s="308"/>
      <c r="N11" s="99">
        <v>18</v>
      </c>
      <c r="O11" s="54">
        <v>16</v>
      </c>
      <c r="P11" s="99"/>
      <c r="Q11" s="100"/>
      <c r="R11" s="104">
        <v>26</v>
      </c>
      <c r="S11" s="54">
        <v>20</v>
      </c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26</v>
      </c>
      <c r="AM11" s="18">
        <f t="shared" si="4"/>
        <v>4</v>
      </c>
      <c r="AN11" s="229">
        <f t="shared" si="5"/>
        <v>16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">
        <f t="shared" si="5"/>
        <v>0</v>
      </c>
      <c r="AU11" s="14">
        <f t="shared" si="5"/>
        <v>0</v>
      </c>
      <c r="AV11" s="14">
        <f t="shared" si="5"/>
        <v>0</v>
      </c>
      <c r="AW11" s="14">
        <f t="shared" si="5"/>
        <v>0</v>
      </c>
      <c r="AX11" s="14">
        <f t="shared" si="5"/>
        <v>0</v>
      </c>
      <c r="AY11" s="14">
        <f t="shared" si="5"/>
        <v>0</v>
      </c>
      <c r="AZ11" s="14">
        <f t="shared" si="5"/>
        <v>0</v>
      </c>
      <c r="BA11" s="230">
        <f t="shared" si="5"/>
        <v>0</v>
      </c>
      <c r="BB11" s="231"/>
      <c r="BC11" s="231"/>
      <c r="BD11" s="313"/>
      <c r="BE11" s="313"/>
      <c r="BF11" s="313"/>
      <c r="BG11" s="313"/>
      <c r="BH11" s="313"/>
      <c r="BI11" s="313"/>
    </row>
    <row r="12" spans="1:61" s="3" customFormat="1" ht="24.75" customHeight="1">
      <c r="A12" s="79">
        <f t="shared" si="7"/>
        <v>7</v>
      </c>
      <c r="B12" s="96"/>
      <c r="C12" s="97"/>
      <c r="D12" s="102" t="s">
        <v>285</v>
      </c>
      <c r="E12" s="102" t="s">
        <v>286</v>
      </c>
      <c r="F12" s="103"/>
      <c r="G12" s="271" t="s">
        <v>36</v>
      </c>
      <c r="H12" s="79" t="str">
        <f t="shared" si="0"/>
        <v>Oui</v>
      </c>
      <c r="I12" s="52">
        <f t="shared" si="1"/>
        <v>55</v>
      </c>
      <c r="J12" s="185"/>
      <c r="K12" s="189">
        <f t="shared" si="2"/>
        <v>0</v>
      </c>
      <c r="L12" s="309"/>
      <c r="M12" s="308"/>
      <c r="N12" s="99">
        <v>15</v>
      </c>
      <c r="O12" s="54">
        <v>20</v>
      </c>
      <c r="P12" s="99"/>
      <c r="Q12" s="100"/>
      <c r="R12" s="104">
        <v>16</v>
      </c>
      <c r="S12" s="54">
        <v>19</v>
      </c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20</v>
      </c>
      <c r="AM12" s="15">
        <f t="shared" si="4"/>
        <v>4</v>
      </c>
      <c r="AN12" s="19">
        <f t="shared" si="5"/>
        <v>15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  <c r="BI12" s="313"/>
    </row>
    <row r="13" spans="1:61" s="3" customFormat="1" ht="24.75" customHeight="1">
      <c r="A13" s="79">
        <f t="shared" si="7"/>
        <v>8</v>
      </c>
      <c r="B13" s="96"/>
      <c r="C13" s="101"/>
      <c r="D13" s="310" t="s">
        <v>335</v>
      </c>
      <c r="E13" s="310" t="s">
        <v>334</v>
      </c>
      <c r="F13" s="103"/>
      <c r="G13" s="271"/>
      <c r="H13" s="79" t="str">
        <f t="shared" si="0"/>
        <v>Oui</v>
      </c>
      <c r="I13" s="52">
        <f t="shared" si="1"/>
        <v>55</v>
      </c>
      <c r="J13" s="185"/>
      <c r="K13" s="189">
        <f t="shared" si="2"/>
        <v>0</v>
      </c>
      <c r="L13" s="96"/>
      <c r="M13" s="308"/>
      <c r="N13" s="99">
        <v>11</v>
      </c>
      <c r="O13" s="54">
        <v>18</v>
      </c>
      <c r="P13" s="99"/>
      <c r="Q13" s="100"/>
      <c r="R13" s="104">
        <v>19</v>
      </c>
      <c r="S13" s="54">
        <v>18</v>
      </c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19</v>
      </c>
      <c r="AM13" s="15">
        <f t="shared" si="4"/>
        <v>4</v>
      </c>
      <c r="AN13" s="19">
        <f aca="true" t="shared" si="8" ref="AN13:BA29">IF($AM13&gt;Nbcourse+AN$3-1-$J13,LARGE($L13:$AK13,Nbcourse+AN$3-$J13),0)</f>
        <v>11</v>
      </c>
      <c r="AO13" s="20">
        <f t="shared" si="8"/>
        <v>0</v>
      </c>
      <c r="AP13" s="20">
        <f t="shared" si="8"/>
        <v>0</v>
      </c>
      <c r="AQ13" s="20">
        <f t="shared" si="8"/>
        <v>0</v>
      </c>
      <c r="AR13" s="20">
        <f t="shared" si="8"/>
        <v>0</v>
      </c>
      <c r="AS13" s="20">
        <f t="shared" si="8"/>
        <v>0</v>
      </c>
      <c r="AT13" s="20">
        <f t="shared" si="8"/>
        <v>0</v>
      </c>
      <c r="AU13" s="20">
        <f t="shared" si="8"/>
        <v>0</v>
      </c>
      <c r="AV13" s="20">
        <f t="shared" si="8"/>
        <v>0</v>
      </c>
      <c r="AW13" s="20">
        <f t="shared" si="8"/>
        <v>0</v>
      </c>
      <c r="AX13" s="20">
        <f t="shared" si="8"/>
        <v>0</v>
      </c>
      <c r="AY13" s="20">
        <f t="shared" si="8"/>
        <v>0</v>
      </c>
      <c r="AZ13" s="20">
        <f t="shared" si="8"/>
        <v>0</v>
      </c>
      <c r="BA13" s="21">
        <f t="shared" si="8"/>
        <v>0</v>
      </c>
      <c r="BB13" s="16"/>
      <c r="BC13" s="16"/>
      <c r="BD13" s="313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 t="s">
        <v>227</v>
      </c>
      <c r="C14" s="97"/>
      <c r="D14" s="102" t="s">
        <v>288</v>
      </c>
      <c r="E14" s="102" t="s">
        <v>289</v>
      </c>
      <c r="F14" s="103"/>
      <c r="G14" s="271" t="s">
        <v>36</v>
      </c>
      <c r="H14" s="79" t="str">
        <f t="shared" si="0"/>
        <v>Oui</v>
      </c>
      <c r="I14" s="52">
        <f t="shared" si="1"/>
        <v>54</v>
      </c>
      <c r="J14" s="185"/>
      <c r="K14" s="189">
        <f t="shared" si="2"/>
        <v>0</v>
      </c>
      <c r="L14" s="96"/>
      <c r="M14" s="308"/>
      <c r="N14" s="99">
        <v>17</v>
      </c>
      <c r="O14" s="54">
        <v>17</v>
      </c>
      <c r="P14" s="99"/>
      <c r="Q14" s="100"/>
      <c r="R14" s="104">
        <v>20</v>
      </c>
      <c r="S14" s="54">
        <v>17</v>
      </c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20</v>
      </c>
      <c r="AM14" s="15">
        <f t="shared" si="4"/>
        <v>4</v>
      </c>
      <c r="AN14" s="19">
        <f t="shared" si="8"/>
        <v>17</v>
      </c>
      <c r="AO14" s="20">
        <f t="shared" si="8"/>
        <v>0</v>
      </c>
      <c r="AP14" s="20">
        <f t="shared" si="8"/>
        <v>0</v>
      </c>
      <c r="AQ14" s="20">
        <f t="shared" si="8"/>
        <v>0</v>
      </c>
      <c r="AR14" s="20">
        <f t="shared" si="8"/>
        <v>0</v>
      </c>
      <c r="AS14" s="20">
        <f t="shared" si="8"/>
        <v>0</v>
      </c>
      <c r="AT14" s="20">
        <f t="shared" si="8"/>
        <v>0</v>
      </c>
      <c r="AU14" s="20">
        <f t="shared" si="8"/>
        <v>0</v>
      </c>
      <c r="AV14" s="20">
        <f t="shared" si="8"/>
        <v>0</v>
      </c>
      <c r="AW14" s="20">
        <f t="shared" si="8"/>
        <v>0</v>
      </c>
      <c r="AX14" s="20">
        <f t="shared" si="8"/>
        <v>0</v>
      </c>
      <c r="AY14" s="20">
        <f t="shared" si="8"/>
        <v>0</v>
      </c>
      <c r="AZ14" s="20">
        <f t="shared" si="8"/>
        <v>0</v>
      </c>
      <c r="BA14" s="21">
        <f t="shared" si="8"/>
        <v>0</v>
      </c>
      <c r="BB14" s="16"/>
      <c r="BC14" s="16"/>
      <c r="BD14" s="313"/>
      <c r="BE14" s="313"/>
      <c r="BF14" s="313"/>
      <c r="BG14" s="313"/>
      <c r="BH14" s="313"/>
      <c r="BI14" s="313"/>
    </row>
    <row r="15" spans="1:61" s="3" customFormat="1" ht="24.75" customHeight="1">
      <c r="A15" s="79">
        <f t="shared" si="6"/>
        <v>10</v>
      </c>
      <c r="B15" s="96"/>
      <c r="C15" s="101"/>
      <c r="D15" s="102" t="s">
        <v>284</v>
      </c>
      <c r="E15" s="102" t="s">
        <v>121</v>
      </c>
      <c r="F15" s="103"/>
      <c r="G15" s="102" t="s">
        <v>53</v>
      </c>
      <c r="H15" s="79" t="str">
        <f t="shared" si="0"/>
        <v>Oui</v>
      </c>
      <c r="I15" s="52">
        <f t="shared" si="1"/>
        <v>52</v>
      </c>
      <c r="J15" s="185"/>
      <c r="K15" s="189">
        <f t="shared" si="2"/>
        <v>0</v>
      </c>
      <c r="L15" s="96"/>
      <c r="M15" s="308"/>
      <c r="N15" s="99">
        <v>13</v>
      </c>
      <c r="O15" s="54">
        <v>14</v>
      </c>
      <c r="P15" s="99"/>
      <c r="Q15" s="100"/>
      <c r="R15" s="104">
        <v>22</v>
      </c>
      <c r="S15" s="54">
        <v>16</v>
      </c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22</v>
      </c>
      <c r="AM15" s="15">
        <f t="shared" si="4"/>
        <v>4</v>
      </c>
      <c r="AN15" s="19">
        <f t="shared" si="8"/>
        <v>13</v>
      </c>
      <c r="AO15" s="20">
        <f t="shared" si="8"/>
        <v>0</v>
      </c>
      <c r="AP15" s="20">
        <f t="shared" si="8"/>
        <v>0</v>
      </c>
      <c r="AQ15" s="20">
        <f t="shared" si="8"/>
        <v>0</v>
      </c>
      <c r="AR15" s="20">
        <f t="shared" si="8"/>
        <v>0</v>
      </c>
      <c r="AS15" s="20">
        <f t="shared" si="8"/>
        <v>0</v>
      </c>
      <c r="AT15" s="20">
        <f t="shared" si="8"/>
        <v>0</v>
      </c>
      <c r="AU15" s="20">
        <f t="shared" si="8"/>
        <v>0</v>
      </c>
      <c r="AV15" s="20">
        <f t="shared" si="8"/>
        <v>0</v>
      </c>
      <c r="AW15" s="20">
        <f t="shared" si="8"/>
        <v>0</v>
      </c>
      <c r="AX15" s="20">
        <f t="shared" si="8"/>
        <v>0</v>
      </c>
      <c r="AY15" s="20">
        <f t="shared" si="8"/>
        <v>0</v>
      </c>
      <c r="AZ15" s="20">
        <f t="shared" si="8"/>
        <v>0</v>
      </c>
      <c r="BA15" s="21">
        <f t="shared" si="8"/>
        <v>0</v>
      </c>
      <c r="BB15" s="16"/>
      <c r="BC15" s="16"/>
      <c r="BD15" s="313"/>
      <c r="BE15" s="313"/>
      <c r="BF15" s="313"/>
      <c r="BG15" s="313"/>
      <c r="BH15" s="313"/>
      <c r="BI15" s="313"/>
    </row>
    <row r="16" spans="1:61" s="3" customFormat="1" ht="24.75" customHeight="1">
      <c r="A16" s="79">
        <f t="shared" si="6"/>
        <v>11</v>
      </c>
      <c r="B16" s="96" t="s">
        <v>227</v>
      </c>
      <c r="C16" s="97"/>
      <c r="D16" s="310" t="s">
        <v>332</v>
      </c>
      <c r="E16" s="310" t="s">
        <v>317</v>
      </c>
      <c r="F16" s="103"/>
      <c r="G16" s="271"/>
      <c r="H16" s="79" t="str">
        <f t="shared" si="0"/>
        <v>Non</v>
      </c>
      <c r="I16" s="52">
        <f t="shared" si="1"/>
        <v>62</v>
      </c>
      <c r="J16" s="185"/>
      <c r="K16" s="189">
        <f t="shared" si="2"/>
        <v>2</v>
      </c>
      <c r="L16" s="96"/>
      <c r="M16" s="308"/>
      <c r="N16" s="99">
        <v>20</v>
      </c>
      <c r="O16" s="54">
        <v>40</v>
      </c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40</v>
      </c>
      <c r="AM16" s="15">
        <f t="shared" si="4"/>
        <v>2</v>
      </c>
      <c r="AN16" s="19">
        <f t="shared" si="8"/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1">
        <f t="shared" si="8"/>
        <v>0</v>
      </c>
      <c r="BB16" s="16"/>
      <c r="BC16" s="16"/>
      <c r="BD16" s="313"/>
      <c r="BE16" s="313"/>
      <c r="BF16" s="313"/>
      <c r="BG16" s="313"/>
      <c r="BH16" s="313"/>
      <c r="BI16" s="313"/>
    </row>
    <row r="17" spans="1:61" s="3" customFormat="1" ht="24.75" customHeight="1">
      <c r="A17" s="79">
        <f t="shared" si="6"/>
        <v>12</v>
      </c>
      <c r="B17" s="96"/>
      <c r="C17" s="101"/>
      <c r="D17" s="102" t="s">
        <v>236</v>
      </c>
      <c r="E17" s="102" t="s">
        <v>165</v>
      </c>
      <c r="F17" s="103"/>
      <c r="G17" s="271" t="s">
        <v>283</v>
      </c>
      <c r="H17" s="79" t="str">
        <f t="shared" si="0"/>
        <v>Non</v>
      </c>
      <c r="I17" s="52">
        <f t="shared" si="1"/>
        <v>52</v>
      </c>
      <c r="J17" s="185"/>
      <c r="K17" s="189">
        <f t="shared" si="2"/>
        <v>0</v>
      </c>
      <c r="L17" s="96"/>
      <c r="M17" s="308"/>
      <c r="N17" s="99">
        <v>26</v>
      </c>
      <c r="O17" s="54">
        <v>26</v>
      </c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26</v>
      </c>
      <c r="AM17" s="15">
        <f t="shared" si="4"/>
        <v>2</v>
      </c>
      <c r="AN17" s="19">
        <f t="shared" si="8"/>
        <v>0</v>
      </c>
      <c r="AO17" s="20">
        <f t="shared" si="8"/>
        <v>0</v>
      </c>
      <c r="AP17" s="20">
        <f t="shared" si="8"/>
        <v>0</v>
      </c>
      <c r="AQ17" s="20">
        <f t="shared" si="8"/>
        <v>0</v>
      </c>
      <c r="AR17" s="20">
        <f t="shared" si="8"/>
        <v>0</v>
      </c>
      <c r="AS17" s="20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0">
        <f t="shared" si="8"/>
        <v>0</v>
      </c>
      <c r="AZ17" s="20">
        <f t="shared" si="8"/>
        <v>0</v>
      </c>
      <c r="BA17" s="21">
        <f t="shared" si="8"/>
        <v>0</v>
      </c>
      <c r="BB17" s="16"/>
      <c r="BC17" s="16"/>
      <c r="BD17" s="313"/>
      <c r="BE17" s="313"/>
      <c r="BF17" s="313"/>
      <c r="BG17" s="313"/>
      <c r="BH17" s="313"/>
      <c r="BI17" s="313"/>
    </row>
    <row r="18" spans="1:61" s="3" customFormat="1" ht="24.75" customHeight="1">
      <c r="A18" s="79">
        <f t="shared" si="6"/>
        <v>13</v>
      </c>
      <c r="B18" s="96" t="s">
        <v>227</v>
      </c>
      <c r="C18" s="97"/>
      <c r="D18" s="102" t="s">
        <v>78</v>
      </c>
      <c r="E18" s="102" t="s">
        <v>72</v>
      </c>
      <c r="F18" s="103"/>
      <c r="G18" s="271" t="s">
        <v>36</v>
      </c>
      <c r="H18" s="79" t="str">
        <f t="shared" si="0"/>
        <v>Non</v>
      </c>
      <c r="I18" s="52">
        <f t="shared" si="1"/>
        <v>41</v>
      </c>
      <c r="J18" s="185"/>
      <c r="K18" s="189">
        <f t="shared" si="2"/>
        <v>0</v>
      </c>
      <c r="L18" s="96"/>
      <c r="M18" s="308"/>
      <c r="N18" s="99">
        <v>19</v>
      </c>
      <c r="O18" s="54">
        <v>22</v>
      </c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22</v>
      </c>
      <c r="AM18" s="15">
        <f t="shared" si="4"/>
        <v>2</v>
      </c>
      <c r="AN18" s="19">
        <f t="shared" si="8"/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  <c r="BD18" s="313"/>
      <c r="BE18" s="313"/>
      <c r="BF18" s="313"/>
      <c r="BG18" s="313"/>
      <c r="BH18" s="313"/>
      <c r="BI18" s="313"/>
    </row>
    <row r="19" spans="1:61" s="3" customFormat="1" ht="24.75" customHeight="1">
      <c r="A19" s="79">
        <f t="shared" si="6"/>
        <v>14</v>
      </c>
      <c r="B19" s="96"/>
      <c r="C19" s="97"/>
      <c r="D19" s="102" t="s">
        <v>140</v>
      </c>
      <c r="E19" s="102" t="s">
        <v>70</v>
      </c>
      <c r="F19" s="103"/>
      <c r="G19" s="271" t="s">
        <v>53</v>
      </c>
      <c r="H19" s="79" t="str">
        <f t="shared" si="0"/>
        <v>Non</v>
      </c>
      <c r="I19" s="52">
        <f t="shared" si="1"/>
        <v>35</v>
      </c>
      <c r="J19" s="185"/>
      <c r="K19" s="189">
        <f t="shared" si="2"/>
        <v>0</v>
      </c>
      <c r="L19" s="96"/>
      <c r="M19" s="308"/>
      <c r="N19" s="99">
        <v>16</v>
      </c>
      <c r="O19" s="54">
        <v>19</v>
      </c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19</v>
      </c>
      <c r="AM19" s="15">
        <f t="shared" si="4"/>
        <v>2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  <c r="BD19" s="313"/>
      <c r="BE19" s="313"/>
      <c r="BF19" s="313"/>
      <c r="BG19" s="313"/>
      <c r="BH19" s="313"/>
      <c r="BI19" s="313"/>
    </row>
    <row r="20" spans="1:61" s="3" customFormat="1" ht="24.75" customHeight="1">
      <c r="A20" s="79">
        <f t="shared" si="6"/>
        <v>15</v>
      </c>
      <c r="B20" s="96" t="s">
        <v>227</v>
      </c>
      <c r="C20" s="97"/>
      <c r="D20" s="310" t="s">
        <v>336</v>
      </c>
      <c r="E20" s="310" t="s">
        <v>337</v>
      </c>
      <c r="F20" s="103"/>
      <c r="G20" s="271"/>
      <c r="H20" s="79" t="str">
        <f t="shared" si="0"/>
        <v>Non</v>
      </c>
      <c r="I20" s="52">
        <f t="shared" si="1"/>
        <v>29</v>
      </c>
      <c r="J20" s="185"/>
      <c r="K20" s="189">
        <f t="shared" si="2"/>
        <v>0</v>
      </c>
      <c r="L20" s="96"/>
      <c r="M20" s="308"/>
      <c r="N20" s="99">
        <v>14</v>
      </c>
      <c r="O20" s="54">
        <v>15</v>
      </c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15</v>
      </c>
      <c r="AM20" s="15">
        <f t="shared" si="4"/>
        <v>2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  <c r="BD20" s="313"/>
      <c r="BE20" s="313"/>
      <c r="BF20" s="313"/>
      <c r="BG20" s="313"/>
      <c r="BH20" s="313"/>
      <c r="BI20" s="313"/>
    </row>
    <row r="21" spans="1:55" s="3" customFormat="1" ht="24.75" customHeight="1">
      <c r="A21" s="79">
        <f t="shared" si="6"/>
        <v>16</v>
      </c>
      <c r="B21" s="96" t="s">
        <v>227</v>
      </c>
      <c r="C21" s="97"/>
      <c r="D21" s="310" t="s">
        <v>338</v>
      </c>
      <c r="E21" s="310" t="s">
        <v>339</v>
      </c>
      <c r="F21" s="103"/>
      <c r="G21" s="271"/>
      <c r="H21" s="79" t="str">
        <f t="shared" si="0"/>
        <v>Non</v>
      </c>
      <c r="I21" s="52">
        <f t="shared" si="1"/>
        <v>25</v>
      </c>
      <c r="J21" s="185"/>
      <c r="K21" s="189">
        <f t="shared" si="2"/>
        <v>0</v>
      </c>
      <c r="L21" s="96"/>
      <c r="M21" s="308"/>
      <c r="N21" s="99">
        <v>12</v>
      </c>
      <c r="O21" s="54">
        <v>13</v>
      </c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13</v>
      </c>
      <c r="AM21" s="15">
        <f t="shared" si="4"/>
        <v>2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</row>
    <row r="22" spans="1:55" s="3" customFormat="1" ht="24.75" customHeight="1" outlineLevel="1">
      <c r="A22" s="79">
        <f t="shared" si="6"/>
        <v>17</v>
      </c>
      <c r="B22" s="96"/>
      <c r="C22" s="97"/>
      <c r="D22" s="102" t="s">
        <v>237</v>
      </c>
      <c r="E22" s="102" t="s">
        <v>238</v>
      </c>
      <c r="F22" s="103"/>
      <c r="G22" s="271" t="s">
        <v>9</v>
      </c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96"/>
      <c r="M22" s="308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aca="true" t="shared" si="9" ref="AM22:AM28">COUNTA(L22:AK22)</f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</row>
    <row r="23" spans="1:55" s="3" customFormat="1" ht="24.75" customHeight="1" outlineLevel="1">
      <c r="A23" s="79">
        <f t="shared" si="6"/>
        <v>18</v>
      </c>
      <c r="B23" s="96"/>
      <c r="C23" s="97"/>
      <c r="D23" s="102"/>
      <c r="E23" s="102"/>
      <c r="F23" s="103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96"/>
      <c r="M23" s="308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9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</row>
    <row r="24" spans="1:55" s="3" customFormat="1" ht="24.75" customHeight="1" outlineLevel="1">
      <c r="A24" s="79">
        <f t="shared" si="6"/>
        <v>19</v>
      </c>
      <c r="B24" s="96"/>
      <c r="C24" s="97"/>
      <c r="D24" s="102"/>
      <c r="E24" s="102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96"/>
      <c r="M24" s="308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9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</row>
    <row r="25" spans="1:55" s="3" customFormat="1" ht="24.75" customHeight="1" outlineLevel="1">
      <c r="A25" s="79">
        <f t="shared" si="6"/>
        <v>20</v>
      </c>
      <c r="B25" s="96"/>
      <c r="C25" s="97"/>
      <c r="D25" s="102"/>
      <c r="E25" s="102"/>
      <c r="F25" s="103"/>
      <c r="G25" s="27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96"/>
      <c r="M25" s="308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9"/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outlineLevel="1">
      <c r="A26" s="79">
        <f t="shared" si="6"/>
        <v>21</v>
      </c>
      <c r="B26" s="96"/>
      <c r="C26" s="101"/>
      <c r="D26" s="102"/>
      <c r="E26" s="102"/>
      <c r="F26" s="103"/>
      <c r="G26" s="27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96"/>
      <c r="M26" s="308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outlineLevel="1">
      <c r="A27" s="79">
        <f t="shared" si="6"/>
        <v>22</v>
      </c>
      <c r="B27" s="96"/>
      <c r="C27" s="101"/>
      <c r="D27" s="102"/>
      <c r="E27" s="102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96"/>
      <c r="M27" s="308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outlineLevel="1">
      <c r="A28" s="79">
        <f t="shared" si="6"/>
        <v>23</v>
      </c>
      <c r="B28" s="96"/>
      <c r="C28" s="101"/>
      <c r="D28" s="102"/>
      <c r="E28" s="102"/>
      <c r="F28" s="103"/>
      <c r="G28" s="102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312"/>
      <c r="M28" s="308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outlineLevel="1" thickBot="1">
      <c r="A29" s="79">
        <f t="shared" si="6"/>
        <v>24</v>
      </c>
      <c r="B29" s="96"/>
      <c r="C29" s="97"/>
      <c r="D29" s="102"/>
      <c r="E29" s="102"/>
      <c r="F29" s="103"/>
      <c r="G29" s="271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311"/>
      <c r="M29" s="308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4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thickBot="1">
      <c r="A30" s="175"/>
      <c r="B30" s="176"/>
      <c r="C30" s="177" t="s">
        <v>10</v>
      </c>
      <c r="D30" s="177"/>
      <c r="E30" s="177"/>
      <c r="F30" s="177"/>
      <c r="G30" s="177"/>
      <c r="H30" s="176"/>
      <c r="I30" s="48"/>
      <c r="J30" s="187"/>
      <c r="K30" s="193"/>
      <c r="L30" s="180">
        <f>COUNT(L$6:L29)</f>
        <v>0</v>
      </c>
      <c r="M30" s="179">
        <f>COUNT(M$6:M29)</f>
        <v>0</v>
      </c>
      <c r="N30" s="180">
        <f>COUNT(N$6:N29)</f>
        <v>16</v>
      </c>
      <c r="O30" s="179">
        <f>COUNT(O$6:O29)</f>
        <v>16</v>
      </c>
      <c r="P30" s="180">
        <f>COUNT(P$6:P29)</f>
        <v>0</v>
      </c>
      <c r="Q30" s="181">
        <f>COUNT(Q$6:Q29)</f>
        <v>0</v>
      </c>
      <c r="R30" s="182">
        <f>COUNT(R$6:R29)</f>
        <v>10</v>
      </c>
      <c r="S30" s="179">
        <f>COUNT(S$6:S29)</f>
        <v>10</v>
      </c>
      <c r="T30" s="180">
        <f>COUNT(T$6:T29)</f>
        <v>0</v>
      </c>
      <c r="U30" s="181">
        <f>COUNT(U$6:U29)</f>
        <v>0</v>
      </c>
      <c r="V30" s="182">
        <f>COUNT(V$6:V29)</f>
        <v>0</v>
      </c>
      <c r="W30" s="179">
        <f>COUNT(W$6:W29)</f>
        <v>0</v>
      </c>
      <c r="X30" s="246">
        <f>COUNT(X$6:X29)</f>
        <v>0</v>
      </c>
      <c r="Y30" s="253">
        <f>COUNT(Y$6:Y29)</f>
        <v>0</v>
      </c>
      <c r="Z30" s="246">
        <f>COUNT(Z$6:Z29)</f>
        <v>0</v>
      </c>
      <c r="AA30" s="247">
        <f>COUNT(AA$6:AA29)</f>
        <v>0</v>
      </c>
      <c r="AB30" s="182">
        <f>COUNT(AB$6:AB29)</f>
        <v>0</v>
      </c>
      <c r="AC30" s="179">
        <f>COUNT(AC$6:AC29)</f>
        <v>0</v>
      </c>
      <c r="AD30" s="180">
        <f>COUNT(AD$6:AD29)</f>
        <v>0</v>
      </c>
      <c r="AE30" s="181">
        <f>COUNT(AE$6:AE29)</f>
        <v>0</v>
      </c>
      <c r="AF30" s="182">
        <f>COUNT(AF$6:AF29)</f>
        <v>0</v>
      </c>
      <c r="AG30" s="179">
        <f>COUNT(AG$6:AG29)</f>
        <v>0</v>
      </c>
      <c r="AH30" s="246">
        <f>COUNT(AH$6:AH29)</f>
        <v>0</v>
      </c>
      <c r="AI30" s="253">
        <f>COUNT(AI$6:AI29)</f>
        <v>0</v>
      </c>
      <c r="AJ30" s="182">
        <f>COUNT(AJ$6:AJ29)</f>
        <v>0</v>
      </c>
      <c r="AK30" s="183">
        <f>COUNT(AK$6:AK29)</f>
        <v>0</v>
      </c>
      <c r="AL30" s="14"/>
      <c r="AM30" s="15"/>
      <c r="AN30" s="22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4"/>
      <c r="BB30" s="16"/>
      <c r="BC30" s="16"/>
    </row>
    <row r="31" spans="1:55" ht="23.25" customHeight="1">
      <c r="A31" s="46"/>
      <c r="B31" s="80"/>
      <c r="D31" s="82"/>
      <c r="E31" s="82"/>
      <c r="F31" s="44" t="s">
        <v>29</v>
      </c>
      <c r="G31" s="83">
        <f>Nbcourse</f>
        <v>3</v>
      </c>
      <c r="I31" s="84"/>
      <c r="J31" s="46"/>
      <c r="K31" s="46"/>
      <c r="M31" s="85"/>
      <c r="N31" s="18"/>
      <c r="O31" s="18"/>
      <c r="T31" s="86"/>
      <c r="U31" s="18"/>
      <c r="V31" s="18"/>
      <c r="W31" s="18"/>
      <c r="X31" s="44" t="s">
        <v>30</v>
      </c>
      <c r="Y31" s="45">
        <f>classé/2</f>
        <v>2</v>
      </c>
      <c r="Z31" s="86" t="s">
        <v>31</v>
      </c>
      <c r="AA31" s="18"/>
      <c r="AB31" s="18"/>
      <c r="AC31" s="18"/>
      <c r="AD31" s="18"/>
      <c r="AE31" s="18"/>
      <c r="AF31" s="44"/>
      <c r="AG31" s="45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  <row r="32" spans="1:55" ht="12.75">
      <c r="A32" s="46"/>
      <c r="B32" s="46"/>
      <c r="C32" s="82"/>
      <c r="D32" s="82"/>
      <c r="E32" s="82"/>
      <c r="F32" s="82"/>
      <c r="G32" s="82"/>
      <c r="H32" s="46"/>
      <c r="I32" s="84"/>
      <c r="J32" s="46"/>
      <c r="K32" s="4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8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  <row r="33" spans="1:55" ht="12.75">
      <c r="A33" s="46"/>
      <c r="B33" s="46"/>
      <c r="C33" s="88"/>
      <c r="D33" s="82"/>
      <c r="E33" s="82"/>
      <c r="F33" s="82"/>
      <c r="G33" s="82"/>
      <c r="H33" s="46"/>
      <c r="I33" s="84"/>
      <c r="J33" s="46"/>
      <c r="K33" s="4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  <row r="34" spans="1:55" ht="12.75">
      <c r="A34" s="46"/>
      <c r="B34" s="46"/>
      <c r="C34" s="88"/>
      <c r="D34" s="82"/>
      <c r="E34" s="82"/>
      <c r="F34" s="82"/>
      <c r="G34" s="82"/>
      <c r="H34" s="46"/>
      <c r="I34" s="84"/>
      <c r="J34" s="46"/>
      <c r="K34" s="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87"/>
      <c r="AL34" s="87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7"/>
    </row>
    <row r="35" spans="1:55" ht="12.75">
      <c r="A35" s="46"/>
      <c r="B35" s="46"/>
      <c r="C35" s="88"/>
      <c r="D35" s="82"/>
      <c r="E35" s="82"/>
      <c r="F35" s="82"/>
      <c r="G35" s="82"/>
      <c r="H35" s="46"/>
      <c r="I35" s="84"/>
      <c r="J35" s="46"/>
      <c r="K35" s="4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87"/>
      <c r="AL35" s="87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7"/>
      <c r="BC35" s="17"/>
    </row>
    <row r="44" ht="12.75">
      <c r="G44" s="85">
        <v>5</v>
      </c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2755905511811024" right="0.31496062992125984" top="0.31496062992125984" bottom="0.3937007874015748" header="0.1968503937007874" footer="0.1968503937007874"/>
  <pageSetup horizontalDpi="600" verticalDpi="600"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BOUDOT Frederic</dc:creator>
  <cp:keywords/>
  <dc:description/>
  <cp:lastModifiedBy>ask-s</cp:lastModifiedBy>
  <cp:lastPrinted>2021-09-12T15:35:59Z</cp:lastPrinted>
  <dcterms:created xsi:type="dcterms:W3CDTF">2000-07-20T15:00:17Z</dcterms:created>
  <dcterms:modified xsi:type="dcterms:W3CDTF">2021-09-14T06:03:29Z</dcterms:modified>
  <cp:category/>
  <cp:version/>
  <cp:contentType/>
  <cp:contentStatus/>
</cp:coreProperties>
</file>